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DEK\Fourclima\FourClima\Fourclima projekty\-2023-\018-P23D018 - Žabčice ŠZP MU (Kotásková)\text\"/>
    </mc:Choice>
  </mc:AlternateContent>
  <xr:revisionPtr revIDLastSave="0" documentId="13_ncr:1_{DF2699FE-2275-482B-9FAA-D8C0E4E84AC6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Příloha č.2  " sheetId="2" r:id="rId1"/>
    <sheet name="Příloha č.1" sheetId="3" r:id="rId2"/>
  </sheets>
  <definedNames>
    <definedName name="_xlnm._FilterDatabase" localSheetId="0" hidden="1">'Příloha č.2  '!$P$1:$P$28</definedName>
    <definedName name="_xlnm.Print_Titles" localSheetId="0">'Příloha č.2  '!$1:$7</definedName>
    <definedName name="_xlnm.Print_Area" localSheetId="1">'Příloha č.1'!$A$1:$AN$93</definedName>
    <definedName name="_xlnm.Print_Area" localSheetId="0">'Příloha č.2  '!$B$1:$Y$41</definedName>
  </definedNames>
  <calcPr calcId="191029"/>
</workbook>
</file>

<file path=xl/calcChain.xml><?xml version="1.0" encoding="utf-8"?>
<calcChain xmlns="http://schemas.openxmlformats.org/spreadsheetml/2006/main">
  <c r="AM11" i="3" l="1"/>
  <c r="AM78" i="3"/>
  <c r="AM73" i="3"/>
  <c r="AM60" i="3"/>
  <c r="AM55" i="3"/>
  <c r="AM44" i="3"/>
  <c r="AM35" i="3"/>
  <c r="AM24" i="3"/>
  <c r="AM17" i="3"/>
  <c r="AF74" i="3"/>
  <c r="AF62" i="3"/>
  <c r="AL62" i="3" s="1"/>
  <c r="AD61" i="3"/>
  <c r="AF61" i="3" s="1"/>
  <c r="AL61" i="3" s="1"/>
  <c r="AL60" i="3"/>
  <c r="AL59" i="3"/>
  <c r="AC59" i="3"/>
  <c r="AL55" i="3"/>
  <c r="AL54" i="3"/>
  <c r="AC54" i="3"/>
  <c r="AL44" i="3"/>
  <c r="AL43" i="3"/>
  <c r="AC43" i="3"/>
  <c r="AF37" i="3"/>
  <c r="AL37" i="3" s="1"/>
  <c r="AL35" i="3"/>
  <c r="AL34" i="3"/>
  <c r="AC34" i="3"/>
  <c r="AD36" i="3"/>
  <c r="W36" i="3" s="1"/>
  <c r="AL31" i="3"/>
  <c r="AL30" i="3"/>
  <c r="AC30" i="3"/>
  <c r="J32" i="3"/>
  <c r="I32" i="3"/>
  <c r="J31" i="3"/>
  <c r="I30" i="3"/>
  <c r="AC23" i="3"/>
  <c r="AC16" i="3"/>
  <c r="AF26" i="3"/>
  <c r="AL26" i="3" s="1"/>
  <c r="AD25" i="3"/>
  <c r="W25" i="3" s="1"/>
  <c r="AL24" i="3"/>
  <c r="AL23" i="3"/>
  <c r="AF13" i="3"/>
  <c r="AF19" i="3"/>
  <c r="AL19" i="3" s="1"/>
  <c r="AL20" i="3"/>
  <c r="AD18" i="3"/>
  <c r="AF18" i="3" s="1"/>
  <c r="AL18" i="3" s="1"/>
  <c r="AL17" i="3"/>
  <c r="AL16" i="3"/>
  <c r="AC10" i="3"/>
  <c r="AD12" i="3"/>
  <c r="W12" i="3" s="1"/>
  <c r="AF12" i="3" l="1"/>
  <c r="AL12" i="3" s="1"/>
  <c r="W61" i="3"/>
  <c r="AF36" i="3"/>
  <c r="AL36" i="3" s="1"/>
  <c r="AF25" i="3"/>
  <c r="AL25" i="3" s="1"/>
  <c r="W18" i="3"/>
  <c r="AD83" i="3"/>
  <c r="AL90" i="3"/>
  <c r="AL89" i="3"/>
  <c r="AL88" i="3"/>
  <c r="AL87" i="3"/>
  <c r="AL86" i="3"/>
  <c r="J86" i="3"/>
  <c r="AL50" i="3"/>
  <c r="AF83" i="3"/>
  <c r="AL83" i="3" s="1"/>
  <c r="AD81" i="3"/>
  <c r="AF81" i="3" s="1"/>
  <c r="AL81" i="3" s="1"/>
  <c r="J78" i="3"/>
  <c r="I77" i="3"/>
  <c r="AD79" i="3"/>
  <c r="AL78" i="3"/>
  <c r="AL77" i="3"/>
  <c r="AD75" i="3"/>
  <c r="I72" i="3"/>
  <c r="J73" i="3" s="1"/>
  <c r="AL74" i="3"/>
  <c r="AL73" i="3"/>
  <c r="AL72" i="3"/>
  <c r="AL67" i="3"/>
  <c r="AD68" i="3"/>
  <c r="I66" i="3"/>
  <c r="AL66" i="3"/>
  <c r="I59" i="3"/>
  <c r="AL63" i="3"/>
  <c r="J63" i="3"/>
  <c r="J55" i="3"/>
  <c r="I54" i="3"/>
  <c r="AL49" i="3"/>
  <c r="AL48" i="3"/>
  <c r="AL47" i="3"/>
  <c r="AL46" i="3"/>
  <c r="J46" i="3"/>
  <c r="J44" i="3"/>
  <c r="I43" i="3"/>
  <c r="AD40" i="3"/>
  <c r="AF40" i="3" s="1"/>
  <c r="D41" i="3"/>
  <c r="AL41" i="3" s="1"/>
  <c r="AL38" i="3"/>
  <c r="AL39" i="3"/>
  <c r="I34" i="3"/>
  <c r="J39" i="3"/>
  <c r="J38" i="3"/>
  <c r="AL32" i="3"/>
  <c r="J27" i="3"/>
  <c r="I27" i="3"/>
  <c r="J24" i="3"/>
  <c r="I23" i="3"/>
  <c r="AL27" i="3"/>
  <c r="J20" i="3"/>
  <c r="I20" i="3"/>
  <c r="J17" i="3"/>
  <c r="I16" i="3"/>
  <c r="AL14" i="3"/>
  <c r="J14" i="3"/>
  <c r="I14" i="3"/>
  <c r="AL13" i="3"/>
  <c r="AD56" i="3" l="1"/>
  <c r="AF56" i="3" s="1"/>
  <c r="AL56" i="3" s="1"/>
  <c r="AL91" i="3" s="1"/>
  <c r="AD84" i="3"/>
  <c r="AD82" i="3"/>
  <c r="AL40" i="3"/>
  <c r="U37" i="2" l="1"/>
  <c r="AD38" i="2"/>
  <c r="AC38" i="2"/>
  <c r="AB38" i="2"/>
  <c r="G38" i="2"/>
  <c r="AA38" i="2" s="1"/>
  <c r="T36" i="2"/>
  <c r="V36" i="2"/>
  <c r="V35" i="2"/>
  <c r="AD36" i="2"/>
  <c r="AC36" i="2"/>
  <c r="AB36" i="2"/>
  <c r="G36" i="2"/>
  <c r="AA36" i="2" s="1"/>
  <c r="AD37" i="2"/>
  <c r="AC37" i="2"/>
  <c r="AB37" i="2"/>
  <c r="G37" i="2"/>
  <c r="AA37" i="2" s="1"/>
  <c r="G35" i="2"/>
  <c r="AD35" i="2"/>
  <c r="AC35" i="2"/>
  <c r="AB35" i="2"/>
  <c r="AA35" i="2"/>
  <c r="L35" i="2" s="1"/>
  <c r="X35" i="2"/>
  <c r="X34" i="2"/>
  <c r="AD34" i="2"/>
  <c r="AC34" i="2"/>
  <c r="AB34" i="2"/>
  <c r="G34" i="2"/>
  <c r="AA34" i="2" s="1"/>
  <c r="AD33" i="2"/>
  <c r="AC33" i="2"/>
  <c r="AB33" i="2"/>
  <c r="V33" i="2"/>
  <c r="G33" i="2"/>
  <c r="AA33" i="2" s="1"/>
  <c r="V32" i="2"/>
  <c r="AD32" i="2"/>
  <c r="AC32" i="2"/>
  <c r="AB32" i="2"/>
  <c r="AA32" i="2"/>
  <c r="L32" i="2" s="1"/>
  <c r="G32" i="2"/>
  <c r="X32" i="2" s="1"/>
  <c r="T30" i="2"/>
  <c r="V29" i="2"/>
  <c r="U29" i="2" s="1"/>
  <c r="W29" i="2" s="1"/>
  <c r="V28" i="2"/>
  <c r="AD29" i="2"/>
  <c r="AC29" i="2"/>
  <c r="AB29" i="2"/>
  <c r="G29" i="2"/>
  <c r="AA29" i="2" s="1"/>
  <c r="L29" i="2" s="1"/>
  <c r="AD31" i="2"/>
  <c r="AC31" i="2"/>
  <c r="AB31" i="2"/>
  <c r="V31" i="2"/>
  <c r="G31" i="2"/>
  <c r="AA31" i="2" s="1"/>
  <c r="K31" i="2" s="1"/>
  <c r="T31" i="2" s="1"/>
  <c r="U31" i="2" s="1"/>
  <c r="W31" i="2" s="1"/>
  <c r="AD30" i="2"/>
  <c r="AC30" i="2"/>
  <c r="AB30" i="2"/>
  <c r="G30" i="2"/>
  <c r="X30" i="2" s="1"/>
  <c r="AD28" i="2"/>
  <c r="AC28" i="2"/>
  <c r="AB28" i="2"/>
  <c r="G28" i="2"/>
  <c r="AA28" i="2" s="1"/>
  <c r="L28" i="2" s="1"/>
  <c r="AD23" i="2"/>
  <c r="AC23" i="2"/>
  <c r="AB23" i="2"/>
  <c r="G23" i="2"/>
  <c r="AA23" i="2" s="1"/>
  <c r="AD22" i="2"/>
  <c r="AC22" i="2"/>
  <c r="AB22" i="2"/>
  <c r="G22" i="2"/>
  <c r="AA22" i="2" s="1"/>
  <c r="V20" i="2"/>
  <c r="AD21" i="2"/>
  <c r="AC21" i="2"/>
  <c r="AB21" i="2"/>
  <c r="G21" i="2"/>
  <c r="AA21" i="2" s="1"/>
  <c r="AD20" i="2"/>
  <c r="AC20" i="2"/>
  <c r="AB20" i="2"/>
  <c r="G20" i="2"/>
  <c r="AA20" i="2" s="1"/>
  <c r="AD19" i="2"/>
  <c r="AC19" i="2"/>
  <c r="AB19" i="2"/>
  <c r="G19" i="2"/>
  <c r="AA19" i="2" s="1"/>
  <c r="AD18" i="2"/>
  <c r="AC18" i="2"/>
  <c r="AB18" i="2"/>
  <c r="G18" i="2"/>
  <c r="AA18" i="2" s="1"/>
  <c r="AD17" i="2"/>
  <c r="AC17" i="2"/>
  <c r="AB17" i="2"/>
  <c r="G17" i="2"/>
  <c r="AA17" i="2" s="1"/>
  <c r="V15" i="2"/>
  <c r="AD16" i="2"/>
  <c r="AC16" i="2"/>
  <c r="AB16" i="2"/>
  <c r="G16" i="2"/>
  <c r="AA16" i="2" s="1"/>
  <c r="AD15" i="2"/>
  <c r="AC15" i="2"/>
  <c r="AB15" i="2"/>
  <c r="G15" i="2"/>
  <c r="AA15" i="2" s="1"/>
  <c r="V13" i="2"/>
  <c r="W37" i="2" l="1"/>
  <c r="K38" i="2"/>
  <c r="L38" i="2"/>
  <c r="L36" i="2"/>
  <c r="K36" i="2"/>
  <c r="U36" i="2" s="1"/>
  <c r="W36" i="2" s="1"/>
  <c r="X36" i="2"/>
  <c r="L37" i="2"/>
  <c r="K37" i="2"/>
  <c r="K35" i="2"/>
  <c r="U35" i="2"/>
  <c r="W35" i="2" s="1"/>
  <c r="L34" i="2"/>
  <c r="K34" i="2"/>
  <c r="T34" i="2" s="1"/>
  <c r="U34" i="2" s="1"/>
  <c r="W34" i="2" s="1"/>
  <c r="L33" i="2"/>
  <c r="K33" i="2"/>
  <c r="X33" i="2"/>
  <c r="K32" i="2"/>
  <c r="T32" i="2" s="1"/>
  <c r="U32" i="2" s="1"/>
  <c r="W32" i="2" s="1"/>
  <c r="AA30" i="2"/>
  <c r="K30" i="2" s="1"/>
  <c r="U30" i="2" s="1"/>
  <c r="W30" i="2" s="1"/>
  <c r="K29" i="2"/>
  <c r="X29" i="2"/>
  <c r="X31" i="2"/>
  <c r="X28" i="2"/>
  <c r="K28" i="2"/>
  <c r="K23" i="2"/>
  <c r="L23" i="2"/>
  <c r="K21" i="2"/>
  <c r="X20" i="2"/>
  <c r="K22" i="2"/>
  <c r="L22" i="2"/>
  <c r="X19" i="2"/>
  <c r="K20" i="2"/>
  <c r="T20" i="2" s="1"/>
  <c r="U20" i="2" s="1"/>
  <c r="W20" i="2" s="1"/>
  <c r="K19" i="2"/>
  <c r="T19" i="2" s="1"/>
  <c r="U19" i="2" s="1"/>
  <c r="W19" i="2" s="1"/>
  <c r="L19" i="2"/>
  <c r="L17" i="2"/>
  <c r="K17" i="2"/>
  <c r="L18" i="2"/>
  <c r="K18" i="2"/>
  <c r="L15" i="2"/>
  <c r="K15" i="2"/>
  <c r="T15" i="2" s="1"/>
  <c r="U15" i="2" s="1"/>
  <c r="W15" i="2" s="1"/>
  <c r="L16" i="2"/>
  <c r="K16" i="2"/>
  <c r="X15" i="2"/>
  <c r="V11" i="2"/>
  <c r="G12" i="2"/>
  <c r="T33" i="2" l="1"/>
  <c r="U33" i="2" s="1"/>
  <c r="W33" i="2" s="1"/>
  <c r="L30" i="2"/>
  <c r="T28" i="2"/>
  <c r="U28" i="2" s="1"/>
  <c r="W28" i="2" s="1"/>
  <c r="AD26" i="2" l="1"/>
  <c r="AC26" i="2"/>
  <c r="AB26" i="2"/>
  <c r="AA26" i="2"/>
  <c r="AD14" i="2"/>
  <c r="AC14" i="2"/>
  <c r="AB14" i="2"/>
  <c r="G14" i="2"/>
  <c r="AD13" i="2"/>
  <c r="AC13" i="2"/>
  <c r="AB13" i="2"/>
  <c r="G13" i="2"/>
  <c r="AD12" i="2"/>
  <c r="AC12" i="2"/>
  <c r="AB12" i="2"/>
  <c r="AA12" i="2"/>
  <c r="K12" i="2" s="1"/>
  <c r="AL11" i="3"/>
  <c r="AL10" i="3"/>
  <c r="AL51" i="3" l="1"/>
  <c r="AL93" i="3" s="1"/>
  <c r="AL95" i="3" s="1"/>
  <c r="AA13" i="2"/>
  <c r="L13" i="2" s="1"/>
  <c r="X13" i="2"/>
  <c r="AA14" i="2"/>
  <c r="L12" i="2"/>
  <c r="K13" i="2" l="1"/>
  <c r="T13" i="2" s="1"/>
  <c r="U13" i="2" s="1"/>
  <c r="W13" i="2" s="1"/>
  <c r="L14" i="2"/>
  <c r="K14" i="2"/>
  <c r="AD11" i="2" l="1"/>
  <c r="AC11" i="2"/>
  <c r="AB11" i="2"/>
  <c r="G11" i="2"/>
  <c r="AD9" i="2"/>
  <c r="AC9" i="2"/>
  <c r="AB9" i="2"/>
  <c r="AA9" i="2"/>
  <c r="AA11" i="2" l="1"/>
  <c r="L11" i="2" s="1"/>
  <c r="X11" i="2"/>
  <c r="K11" i="2" l="1"/>
  <c r="T11" i="2" s="1"/>
  <c r="I10" i="3" l="1"/>
  <c r="J11" i="3" s="1"/>
  <c r="U11" i="2"/>
  <c r="B2" i="3"/>
  <c r="AC7" i="2"/>
  <c r="AB7" i="2"/>
  <c r="AA7" i="2"/>
  <c r="W11" i="2" l="1"/>
  <c r="AM101" i="3" l="1"/>
</calcChain>
</file>

<file path=xl/sharedStrings.xml><?xml version="1.0" encoding="utf-8"?>
<sst xmlns="http://schemas.openxmlformats.org/spreadsheetml/2006/main" count="2240" uniqueCount="363">
  <si>
    <t>číslo</t>
  </si>
  <si>
    <t>Plocha</t>
  </si>
  <si>
    <t>Výška</t>
  </si>
  <si>
    <t>Objem</t>
  </si>
  <si>
    <t>Výměna</t>
  </si>
  <si>
    <t>Přívod</t>
  </si>
  <si>
    <t>Odvod</t>
  </si>
  <si>
    <t>Podtl.</t>
  </si>
  <si>
    <t>Přetl.</t>
  </si>
  <si>
    <t>č.zař.</t>
  </si>
  <si>
    <t>základní výpočet</t>
  </si>
  <si>
    <t>Přetlak</t>
  </si>
  <si>
    <t>Podtlak</t>
  </si>
  <si>
    <t>místn.</t>
  </si>
  <si>
    <t>Název místnosti</t>
  </si>
  <si>
    <t>přívod</t>
  </si>
  <si>
    <t>odvod</t>
  </si>
  <si>
    <t>m2</t>
  </si>
  <si>
    <t>m</t>
  </si>
  <si>
    <t>m3</t>
  </si>
  <si>
    <t>x / h</t>
  </si>
  <si>
    <t>m3 / h</t>
  </si>
  <si>
    <t>%</t>
  </si>
  <si>
    <t>výkon</t>
  </si>
  <si>
    <t xml:space="preserve"> Vzduchový výkon    </t>
  </si>
  <si>
    <t>Elektro</t>
  </si>
  <si>
    <t>ext.</t>
  </si>
  <si>
    <t xml:space="preserve">čerstvý </t>
  </si>
  <si>
    <t>Topný</t>
  </si>
  <si>
    <t>zař.</t>
  </si>
  <si>
    <t>Název zařízení</t>
  </si>
  <si>
    <t>ks</t>
  </si>
  <si>
    <t>tl.ztr.</t>
  </si>
  <si>
    <t>Zima</t>
  </si>
  <si>
    <t>vzduch</t>
  </si>
  <si>
    <t>P</t>
  </si>
  <si>
    <t>I</t>
  </si>
  <si>
    <t>U</t>
  </si>
  <si>
    <t>Typ a popis</t>
  </si>
  <si>
    <t>Ovládá profese:</t>
  </si>
  <si>
    <t>Napájí profese:</t>
  </si>
  <si>
    <t>Pa</t>
  </si>
  <si>
    <t>min %*</t>
  </si>
  <si>
    <t>kW</t>
  </si>
  <si>
    <t>A</t>
  </si>
  <si>
    <t>V</t>
  </si>
  <si>
    <t>Ohřev</t>
  </si>
  <si>
    <t>-</t>
  </si>
  <si>
    <t>Poznámka - umístění</t>
  </si>
  <si>
    <t xml:space="preserve">(kW) </t>
  </si>
  <si>
    <t xml:space="preserve"> </t>
  </si>
  <si>
    <t>chl</t>
  </si>
  <si>
    <t>Průtok</t>
  </si>
  <si>
    <t>media</t>
  </si>
  <si>
    <t>kPa</t>
  </si>
  <si>
    <t xml:space="preserve">Regulace </t>
  </si>
  <si>
    <t>výkonu</t>
  </si>
  <si>
    <t>typ</t>
  </si>
  <si>
    <t>Léto</t>
  </si>
  <si>
    <t>celkem</t>
  </si>
  <si>
    <t>R410a</t>
  </si>
  <si>
    <t>ČIDLO SPLODIN HOŘENÍ</t>
  </si>
  <si>
    <t xml:space="preserve"> + následné vypnutí jednotky</t>
  </si>
  <si>
    <t>MaR</t>
  </si>
  <si>
    <t>ELE</t>
  </si>
  <si>
    <t>Připojí profese:</t>
  </si>
  <si>
    <t>Typ</t>
  </si>
  <si>
    <t>°C</t>
  </si>
  <si>
    <t>MÁ BÝT</t>
  </si>
  <si>
    <t>MAJÍ ONI DLE VÝKRESU</t>
  </si>
  <si>
    <t>Typ zařízení</t>
  </si>
  <si>
    <t>PŮVODNĚ</t>
  </si>
  <si>
    <t>AeroMaster XP 10</t>
  </si>
  <si>
    <t>SEZ-KD25VAQ</t>
  </si>
  <si>
    <t xml:space="preserve"> citelný výk</t>
  </si>
  <si>
    <t>pcs</t>
  </si>
  <si>
    <t>RXYQ20T</t>
  </si>
  <si>
    <t>FXSQ63A, FXSQ25A, FXSQ50A</t>
  </si>
  <si>
    <t xml:space="preserve">                                TABULKA ZAŘÍZENÍ / TABLE OF EQUIPMENT</t>
  </si>
  <si>
    <t>room No.</t>
  </si>
  <si>
    <t>Room name</t>
  </si>
  <si>
    <t>Area</t>
  </si>
  <si>
    <t>Volume</t>
  </si>
  <si>
    <t>Exchange</t>
  </si>
  <si>
    <t>Supply</t>
  </si>
  <si>
    <t>Exhaust</t>
  </si>
  <si>
    <t>Under</t>
  </si>
  <si>
    <t>Over</t>
  </si>
  <si>
    <t>Equip. No.</t>
  </si>
  <si>
    <t>supply</t>
  </si>
  <si>
    <t>exhaust</t>
  </si>
  <si>
    <t>cooling</t>
  </si>
  <si>
    <t>sensible cool. Power</t>
  </si>
  <si>
    <t xml:space="preserve">Poznámka </t>
  </si>
  <si>
    <t>Note</t>
  </si>
  <si>
    <t xml:space="preserve">           TABULKA MÍSTNOSTÍ / ROOM TABLE</t>
  </si>
  <si>
    <t>Equipment name</t>
  </si>
  <si>
    <t>Eq. No.</t>
  </si>
  <si>
    <t>Exhaust air</t>
  </si>
  <si>
    <t>Supply air</t>
  </si>
  <si>
    <t xml:space="preserve">ext. </t>
  </si>
  <si>
    <t>pressure</t>
  </si>
  <si>
    <t>Winter</t>
  </si>
  <si>
    <t>Summer</t>
  </si>
  <si>
    <t>Fresh air</t>
  </si>
  <si>
    <t>Heating</t>
  </si>
  <si>
    <t>power</t>
  </si>
  <si>
    <t>Meduim</t>
  </si>
  <si>
    <t>pover</t>
  </si>
  <si>
    <t>Coolant</t>
  </si>
  <si>
    <t>Chladivo</t>
  </si>
  <si>
    <t>Type and note</t>
  </si>
  <si>
    <t>Control:</t>
  </si>
  <si>
    <t>MaR=control systém</t>
  </si>
  <si>
    <t>Electricity supply ensures</t>
  </si>
  <si>
    <t>COMBUSTION PRODUCT SENZOR</t>
  </si>
  <si>
    <t>Office air conditioning 1. NP - Exterior unit - C</t>
  </si>
  <si>
    <t>Office air conditioning 1. NP - Interior unit - C</t>
  </si>
  <si>
    <t>flow</t>
  </si>
  <si>
    <t>Height</t>
  </si>
  <si>
    <t>Office, meeting room and an archive ventilation - S</t>
  </si>
  <si>
    <t>1</t>
  </si>
  <si>
    <t>chladící</t>
  </si>
  <si>
    <t>celk. výkon</t>
  </si>
  <si>
    <t>total coolig</t>
  </si>
  <si>
    <t>VZDUCH</t>
  </si>
  <si>
    <t>Chlad</t>
  </si>
  <si>
    <t>součtový</t>
  </si>
  <si>
    <t>summary</t>
  </si>
  <si>
    <t>2</t>
  </si>
  <si>
    <t>autonomní MaR</t>
  </si>
  <si>
    <t>l/h</t>
  </si>
  <si>
    <t>W</t>
  </si>
  <si>
    <t>l/s</t>
  </si>
  <si>
    <t xml:space="preserve">Pokles </t>
  </si>
  <si>
    <t>tlaku</t>
  </si>
  <si>
    <t>média</t>
  </si>
  <si>
    <t>Průměr</t>
  </si>
  <si>
    <t>při-</t>
  </si>
  <si>
    <t>pojení</t>
  </si>
  <si>
    <t>(")</t>
  </si>
  <si>
    <t xml:space="preserve">Hrazení tep. </t>
  </si>
  <si>
    <t>ztráty</t>
  </si>
  <si>
    <t xml:space="preserve">ohřev </t>
  </si>
  <si>
    <t>vzduchu</t>
  </si>
  <si>
    <t>dle tabm</t>
  </si>
  <si>
    <t xml:space="preserve">max. bezpečný objem  </t>
  </si>
  <si>
    <t>kg</t>
  </si>
  <si>
    <t>ČIDLO ZPLODIN HOŘENÍ</t>
  </si>
  <si>
    <t>R410a  v okruhu</t>
  </si>
  <si>
    <t>0,387*objem míst (kg)</t>
  </si>
  <si>
    <t>hradí TOP*</t>
  </si>
  <si>
    <t>Tepelná ztráta</t>
  </si>
  <si>
    <t>větráním</t>
  </si>
  <si>
    <t>hradí  TOP</t>
  </si>
  <si>
    <t>Celkem:</t>
  </si>
  <si>
    <t>kW součet</t>
  </si>
  <si>
    <t>počet</t>
  </si>
  <si>
    <t xml:space="preserve">Celkem </t>
  </si>
  <si>
    <t>kusů</t>
  </si>
  <si>
    <t>zařízení</t>
  </si>
  <si>
    <t>Přede</t>
  </si>
  <si>
    <t>hře</t>
  </si>
  <si>
    <t>pre</t>
  </si>
  <si>
    <t>heat</t>
  </si>
  <si>
    <t>kW/pcs</t>
  </si>
  <si>
    <t>výkon 1ks</t>
  </si>
  <si>
    <t>power 1pc</t>
  </si>
  <si>
    <t xml:space="preserve">Autonomní MaR dodá VZT  </t>
  </si>
  <si>
    <t xml:space="preserve">  s displejovým ovladačem</t>
  </si>
  <si>
    <t>Filtrace</t>
  </si>
  <si>
    <t>Exteriér</t>
  </si>
  <si>
    <t>Pří vod</t>
  </si>
  <si>
    <t>ODA</t>
  </si>
  <si>
    <t>SUP</t>
  </si>
  <si>
    <t>3</t>
  </si>
  <si>
    <t>4</t>
  </si>
  <si>
    <t>5</t>
  </si>
  <si>
    <t>K5</t>
  </si>
  <si>
    <t xml:space="preserve">ELE 400V </t>
  </si>
  <si>
    <t>ANO + event.více PÚ dle normy</t>
  </si>
  <si>
    <r>
      <t xml:space="preserve">Displayový ovladač s možností nastavení časového programu a vzduchového výkonu jednotky </t>
    </r>
    <r>
      <rPr>
        <b/>
        <sz val="8"/>
        <rFont val="Arial CE"/>
        <charset val="238"/>
      </rPr>
      <t xml:space="preserve"> </t>
    </r>
  </si>
  <si>
    <t>Režim topení do -15°C Te R410a</t>
  </si>
  <si>
    <t xml:space="preserve">Obsah chladiva R410a celkem max. dle ČSN 378 R410a ELE připojuje a napájí venkovní jednotku </t>
  </si>
  <si>
    <t>Chlazení - venkovní jednotka</t>
  </si>
  <si>
    <t>Chlazení - vnitřní jednotka</t>
  </si>
  <si>
    <t>Tepelný zisk</t>
  </si>
  <si>
    <t>Rezerva</t>
  </si>
  <si>
    <t>Dveřní clony</t>
  </si>
  <si>
    <t xml:space="preserve">ODHAD CENY </t>
  </si>
  <si>
    <t>BEZ ZÁRUKY</t>
  </si>
  <si>
    <t>(TIS KČ)</t>
  </si>
  <si>
    <t>Mont mat</t>
  </si>
  <si>
    <t>Doprava</t>
  </si>
  <si>
    <t>Doplňkové náklady</t>
  </si>
  <si>
    <t>Projekt</t>
  </si>
  <si>
    <t>tis Kč</t>
  </si>
  <si>
    <t>1.NP STÁVAJÍCÍ OBJEKT</t>
  </si>
  <si>
    <t xml:space="preserve"> AKCE / SITE: P23D018 Žabčice SPŽ MU</t>
  </si>
  <si>
    <t>BILANČNÍ A ADAPTAČNÍ STÁJ (16 KRAV)</t>
  </si>
  <si>
    <t>1HAV</t>
  </si>
  <si>
    <t>BILANČNÍ A ADAPTAČNÍ STÁJ (16 KRAV) HAVARIJNÍ VĚTRÁNÍ</t>
  </si>
  <si>
    <t>Havarijní větrání při poruše VZT, vazba na PBŘ, DOPV a POUV. Při provozu dojde k nedodržení cílených teplot</t>
  </si>
  <si>
    <t>1C</t>
  </si>
  <si>
    <t xml:space="preserve">BILANČNÍ STÁJ PRO MALÉ PŘEŽVÝKAVCE 12 BILANČNÍCH KLECÍ </t>
  </si>
  <si>
    <t>2HAV</t>
  </si>
  <si>
    <t>Použít Brno</t>
  </si>
  <si>
    <t>3HAV</t>
  </si>
  <si>
    <t>BILANČNÍ STÁJE PRASNIC : 30 PRASAT</t>
  </si>
  <si>
    <t>BILANČNÍ STÁJE PRASNIC : 30 PRASAT HAVARIJNÍ VĚTRÁNÍ</t>
  </si>
  <si>
    <t>2C</t>
  </si>
  <si>
    <t>3C</t>
  </si>
  <si>
    <t>4HAV</t>
  </si>
  <si>
    <t>SKLAD CHEMIKÁLIÍ TRVALÉ VĚTRÁNÍ</t>
  </si>
  <si>
    <t>SKLAD CHEMIKÁLIÍ HAVARIJNÍ VĚTRÁNÍ</t>
  </si>
  <si>
    <t>Požadovaná teplota léto negarantována. Požadovaná teplota zima 18°C – 24°C. Vlhkost v prostoru bez požadavku</t>
  </si>
  <si>
    <t xml:space="preserve">LABORATOŘE K SILÁŽÍM A DALŠÍM ANALÝZÁM </t>
  </si>
  <si>
    <t>LABORATOŘE K SILÁŽÍM KYSELINOVZDORNÁ DIGESTOŘ</t>
  </si>
  <si>
    <t>5DIG1</t>
  </si>
  <si>
    <t>D</t>
  </si>
  <si>
    <t>6</t>
  </si>
  <si>
    <t>5DIG2</t>
  </si>
  <si>
    <t>5C</t>
  </si>
  <si>
    <t>KOMUNIKAČNÍ PROSTORY, SKLAD KRMIV A STELIVA</t>
  </si>
  <si>
    <t>Požadovaná teplota léto negarantována. Požadovaná teplota negarantována. Vlhkost v prostoru bez požadavku</t>
  </si>
  <si>
    <t>7</t>
  </si>
  <si>
    <t>STR VZT (HAVARIJNÍ VĚTRÁNÍ, ODVOD TEPLA, HYG. VĚTRÁNÍ)</t>
  </si>
  <si>
    <t>Požadovaná teplota léto negarantována. Požadovaná teplota do 35°C. Vlhkost v prostoru bez požadavku</t>
  </si>
  <si>
    <t xml:space="preserve">1.NP NOVÝ OBJEKT </t>
  </si>
  <si>
    <t>KANCELÁŘ 6 OSOB</t>
  </si>
  <si>
    <t>41</t>
  </si>
  <si>
    <t>K41</t>
  </si>
  <si>
    <t>Požadovaná teplota léto 24°C. Požadovaná teplota zima 22°C. Vlhkost v prostoru bez požadavku</t>
  </si>
  <si>
    <t>42</t>
  </si>
  <si>
    <t>ŠATNY A HYGIENICKÉ ZÁZEMÍ</t>
  </si>
  <si>
    <t>Požadovaná teplota léto 24°C. Požadovaná teplota zima 22°C. Vlhkost v prostoru bez požadavku (+ chlazení kuchyňky)</t>
  </si>
  <si>
    <t>Požadovaná teplota léto 20°C – 40°C. Požadovaná teplota zima 10°C – 25°C. Vlhkost v prostoru udržována rozmezí 30-70 %.</t>
  </si>
  <si>
    <t>Požadovaná teplota léto 24°C. Požadovaná teplota zima 22°C. Vlhkost v prostoru udržována rozmezí 30-70 %.</t>
  </si>
  <si>
    <t>Větrání chlazeným vzduchem 20°C. Vlhkost v prostoru udržována rozmezí 30-70 %.</t>
  </si>
  <si>
    <t>MÍSTNOST RESP. KOMORY - KYSELINOVZDORNÁ DIGESTOŘ</t>
  </si>
  <si>
    <t>42DIG1</t>
  </si>
  <si>
    <t>OKOLÍ BOXŮ A TECH. MÍSTNOST RESP. KOMORY, KOMUNIKACE</t>
  </si>
  <si>
    <t>K42</t>
  </si>
  <si>
    <t>42C</t>
  </si>
  <si>
    <t>Kyselinovzdorný ventilátor vazba na PBŘ, DOPV a POUV. Při provozu úhrada vzduchu ze zařízení č.5, řídí MaR</t>
  </si>
  <si>
    <t>MÍSTNOST NA ÚPRAVU VZORKŮ</t>
  </si>
  <si>
    <t>K43</t>
  </si>
  <si>
    <t xml:space="preserve">Přívod nechlazeného vzduchu jako náhrada pro odvedený vzduch technologickou VZT. Vlhkost v prostoru neudržována </t>
  </si>
  <si>
    <t>MÍSTNOST PRO VÝKALY</t>
  </si>
  <si>
    <t>43</t>
  </si>
  <si>
    <t>K44</t>
  </si>
  <si>
    <t>MÍSTNOST SILÁŽOVÁNÍ A SKLAD SILÁŽÍ</t>
  </si>
  <si>
    <t>45</t>
  </si>
  <si>
    <t>K45</t>
  </si>
  <si>
    <t xml:space="preserve">Požadovaná teplota léto 24°C. Požadovaná teplota zima 22°C. Vlhkost v prostoru neudržována </t>
  </si>
  <si>
    <t xml:space="preserve">Chladící / topné jednotky </t>
  </si>
  <si>
    <t xml:space="preserve">MÍSTNOST PRO SUŠÁRNY </t>
  </si>
  <si>
    <t>47</t>
  </si>
  <si>
    <t>43TECH</t>
  </si>
  <si>
    <t>46</t>
  </si>
  <si>
    <t>45C</t>
  </si>
  <si>
    <t>K46</t>
  </si>
  <si>
    <t>SERVER</t>
  </si>
  <si>
    <t>Hrazení tepelných zisků a záloha, zvoleno á 5 kW</t>
  </si>
  <si>
    <t>K47</t>
  </si>
  <si>
    <t>48</t>
  </si>
  <si>
    <t xml:space="preserve">Mrazící box, nárazové větrání P/O + chlazení případně  větrání z.č. 42. Vlhkost v prostoru neudržována </t>
  </si>
  <si>
    <t>V Prostoru</t>
  </si>
  <si>
    <t>Vlhkost</t>
  </si>
  <si>
    <t>Humidity</t>
  </si>
  <si>
    <t>BILANČNÍ A ADAPTAČNÍ STÁJ (16 KRAV) - P</t>
  </si>
  <si>
    <t>BILANČNÍ A ADAPTAČNÍ STÁJ (16 KRAV) - O</t>
  </si>
  <si>
    <t>10 až 25</t>
  </si>
  <si>
    <t>20 až 40</t>
  </si>
  <si>
    <t>30 až 70</t>
  </si>
  <si>
    <t>RS231130</t>
  </si>
  <si>
    <t>Nadřazený systém MaR řídí pom. Modbus</t>
  </si>
  <si>
    <t xml:space="preserve">z/do VZT </t>
  </si>
  <si>
    <t>Zdroj chladu a tepla pro VZT jednotku</t>
  </si>
  <si>
    <t>1V</t>
  </si>
  <si>
    <t>Parní vyvíječ</t>
  </si>
  <si>
    <t>30 až 40</t>
  </si>
  <si>
    <t>Elektrický izotermický ponorný elektrodový zvlhčovač s LCD displejem, bezpečnostní čidla dodávka MaR</t>
  </si>
  <si>
    <t>Výkon vlhčení x kg/h páry</t>
  </si>
  <si>
    <t>Zdroj tepla a chladu umístit v exteriéru</t>
  </si>
  <si>
    <t>MaR včetně detekce a alarmu</t>
  </si>
  <si>
    <t>BILANČNÍ STÁJ PRO MALÉ PŘEŽVÝKAVCE 12 BILANČNÍCH KLECÍ ) - O</t>
  </si>
  <si>
    <t>BILANČNÍ STÁJ PRO MALÉ PŘEŽVÝKAVCE (12 KLECÍ) HAVARIJNÍ VĚTRÁNÍ</t>
  </si>
  <si>
    <t>BILANČNÍ STÁJ PRO MALÉ PŘEŽVÝKAVCE (12 KLECÍ) HAVARIJNÍ VĚTRÁNÍ - P/O</t>
  </si>
  <si>
    <t>BILANČNÍ A ADAPTAČNÍ STÁJ (16 KRAV) HAVARIJNÍ VĚTRÁNÍ - P/O</t>
  </si>
  <si>
    <t>2V</t>
  </si>
  <si>
    <t>3V</t>
  </si>
  <si>
    <t>BILANČNÍ STÁJE PRASNIC : 30 PRASAT - P</t>
  </si>
  <si>
    <t>BILANČNÍ STÁJE PRASNIC : 30 PRASAT - O</t>
  </si>
  <si>
    <t>BILANČNÍ STÁJE PRASNIC : 30 PRASAT  HAVARIJNÍ VĚTRÁNÍ - P/O</t>
  </si>
  <si>
    <t>18 až 25</t>
  </si>
  <si>
    <t>negar.</t>
  </si>
  <si>
    <t>SKLAD CHEMIKÁLIÍ TRVALÉ VĚTRÁNÍ - P</t>
  </si>
  <si>
    <t>SKLAD CHEMIKÁLIÍ TRVALÉ VĚTRÁNÍ  - O</t>
  </si>
  <si>
    <t>Požadovaná teplota léto 20°C – 40°C. Požadovaná teplota zima 18°C – 25°C. Vlhkost v prostoru udržována rozmezí 30-70 %.</t>
  </si>
  <si>
    <t>18 až 24</t>
  </si>
  <si>
    <t>neg.</t>
  </si>
  <si>
    <t>Spouštění pomocí systému detekce, předpoklad nevýbušeného provedení dle PBŘ, DOPV a POUV opatření proti hromadění metanu, špaku a sirovodíku</t>
  </si>
  <si>
    <t>Spouštění pomocí systému detekce, předpoklad nevýbušeného provedení dle PBŘ, DOPV a POUV opatření proti výbušným látkám</t>
  </si>
  <si>
    <t>LABORATOŘE K SILÁŽÍM A DALŠÍM ANALÝZÁM - P</t>
  </si>
  <si>
    <t>BILANČNÍ STÁJ PRO MALÉ PŘEŽVÝKAVCE 12 BILANČNÍCH KLECÍ - P</t>
  </si>
  <si>
    <t>LABORATOŘE K SILÁŽÍM A DALŠÍM ANALÝZÁM  - O</t>
  </si>
  <si>
    <t>5V</t>
  </si>
  <si>
    <t>z.č. 5</t>
  </si>
  <si>
    <t xml:space="preserve">MaR  </t>
  </si>
  <si>
    <t>4000-DIG1,2</t>
  </si>
  <si>
    <t>KYSELINOVZDORNÁ DIGESTOŘ - O</t>
  </si>
  <si>
    <t>Kyselinovzdorný ventilátor předpoklad nevýbušného provedenívazba na PBŘ, DOPV a POUV EEx provedení. Při provozu úhrada vzduchu ze zařízení č.5, řídí MaR</t>
  </si>
  <si>
    <t>ELE přípojuje a napájí, jednotky včetně čerpadel kondenzátu, drátový ovladač -  lze jistit okruh na patro</t>
  </si>
  <si>
    <t>KOMUNIKAČNÍ PROSTORY, SKLAD KRMIV A STELIVA - P</t>
  </si>
  <si>
    <t>KOMUNIKAČNÍ PROSTORY, SKLAD KRMIV A STELIVA - O</t>
  </si>
  <si>
    <t>15 až 40</t>
  </si>
  <si>
    <t>STR VZT - P/O</t>
  </si>
  <si>
    <t>STR VZT (HAVARIJNÍ VĚTRÁNÍ, ODVOD TEPLA, HYG. VĚTRÁNÍ) - k dalšímu upřesnění</t>
  </si>
  <si>
    <t>Drobná odsávání čistého vzduchu - k dalšímu upřesnění</t>
  </si>
  <si>
    <t>Drobná odvětrání</t>
  </si>
  <si>
    <t>FDMQ</t>
  </si>
  <si>
    <t>Požární klapky ve VZT potrubí</t>
  </si>
  <si>
    <t>Protipožární klapky se servopohonem - k dalšímu upřesnění</t>
  </si>
  <si>
    <t>VYT</t>
  </si>
  <si>
    <t>Vlastní</t>
  </si>
  <si>
    <t>Vytápění pomocí sálavých panelů a přímotopů - odhad měrná dávka 40 W/m2</t>
  </si>
  <si>
    <t>Vytápění pomocí sálavých panelů a přímotopů - odhad</t>
  </si>
  <si>
    <t>STÁVAJÍCÍ OBJEKT</t>
  </si>
  <si>
    <t>NOVÝ OBJEKT</t>
  </si>
  <si>
    <t>KANCELÁŘE, ŠATNY A HYGIENICKÉ ZÁZEMÍ - P</t>
  </si>
  <si>
    <t>KANCELÁŘE, ŠATNY A HYGIENICKÉ ZÁZEMÍ - O</t>
  </si>
  <si>
    <t>42V</t>
  </si>
  <si>
    <t>OKOLÍ BOXŮ A TECH. MÍSTNOST RESP. KOMORY, KOMUNIKACE - P</t>
  </si>
  <si>
    <t>4000-42DIG</t>
  </si>
  <si>
    <t>42DIG</t>
  </si>
  <si>
    <t>z.č. 42</t>
  </si>
  <si>
    <t>MÍSTNOST NA ÚPRAVU VZORKŮ - P</t>
  </si>
  <si>
    <t>TECHNOLOGICKÉ ODSÁVÁNÍ PRACHŮ  - O</t>
  </si>
  <si>
    <t>NEOBSAZENO</t>
  </si>
  <si>
    <t>MÍSTNOST SILÁŽOVÁNÍ A SKLAD SILÁŽÍ - P</t>
  </si>
  <si>
    <t>MÍSTNOST SILÁŽOVÁNÍ A SKLAD SILÁŽÍ - O</t>
  </si>
  <si>
    <t>viz tabm</t>
  </si>
  <si>
    <t>MÍSTNOST PRO SUŠÁRNY - O</t>
  </si>
  <si>
    <t>MÍSTNOST PRO SUŠÁRNY - P</t>
  </si>
  <si>
    <t>K41-46</t>
  </si>
  <si>
    <t>Chlazení SERVER - venkovní jednotka</t>
  </si>
  <si>
    <t>Chlazení SERVER - vnitřní jednotka</t>
  </si>
  <si>
    <t xml:space="preserve">ELE přípojuje a napájí, venkovní jednotku, drátový ovladač </t>
  </si>
  <si>
    <t>ELE 400V</t>
  </si>
  <si>
    <t>CELKEM</t>
  </si>
  <si>
    <t>Vlhčení</t>
  </si>
  <si>
    <t>SKLAD CHEMIKÁLIÍ   HAVARIJNÍ VĚTRÁNÍ - P/O</t>
  </si>
  <si>
    <t>Technologické odsávání prachů v potřebném provedení v souladu s PBŘ, DOPV a POUV k dalšímu upřesnění</t>
  </si>
  <si>
    <t>K. SOUČ.</t>
  </si>
  <si>
    <t xml:space="preserve">Rekuperační jednotka dle schéma, vlastní systém měření a regulace.  </t>
  </si>
  <si>
    <t xml:space="preserve">Přívodní jednotka dle schéma, vlastní systém měření a regulace. </t>
  </si>
  <si>
    <t>Rekuperační jednotka dle schéma, vlastní systém měření a regulace. Chemicky odolné provedení, dále upřesnit s investorem</t>
  </si>
  <si>
    <t>(TIS KČ)*</t>
  </si>
  <si>
    <t>Poznámka:</t>
  </si>
  <si>
    <t>* VZT v prvním řádku cena jednotky včetně regulace / v fruhém cena rozvodů, tlumičů, izolací a elelemtů / CHL chlazení anaogicky</t>
  </si>
  <si>
    <t>Doplňkové položky</t>
  </si>
  <si>
    <t>Kyselinovzdorný ventilátor předpoklad nevýbušného provedenívazba na PBŘ, DOPV a POUV EEx provedení. Při provozu úhrada vzduchu ze zařízení č.43, řídí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</si>
</sst>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22" x14ac:knownFonts="1">
    <font>
      <sz val="10"/>
      <name val="Arial CE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color theme="3" tint="0.39997558519241921"/>
      <name val="Arial CE"/>
      <charset val="238"/>
    </font>
    <font>
      <b/>
      <sz val="8"/>
      <color rgb="FFFF0000"/>
      <name val="Arial CE"/>
      <charset val="238"/>
    </font>
    <font>
      <sz val="8"/>
      <color rgb="FFFF0000"/>
      <name val="Arial CE"/>
      <family val="2"/>
      <charset val="238"/>
    </font>
    <font>
      <sz val="8"/>
      <color indexed="8"/>
      <name val="Arial CE"/>
      <charset val="238"/>
    </font>
    <font>
      <b/>
      <sz val="10"/>
      <name val="Arial CE"/>
      <charset val="238"/>
    </font>
    <font>
      <b/>
      <sz val="15"/>
      <color theme="3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2"/>
      <name val="Arial CE"/>
      <charset val="238"/>
    </font>
    <font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name val="Arial CE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5" fillId="0" borderId="78" applyNumberFormat="0" applyFill="0" applyAlignment="0" applyProtection="0"/>
    <xf numFmtId="0" fontId="16" fillId="13" borderId="0" applyNumberFormat="0" applyBorder="0" applyAlignment="0" applyProtection="0"/>
    <xf numFmtId="0" fontId="20" fillId="14" borderId="0" applyNumberFormat="0" applyBorder="0" applyAlignment="0" applyProtection="0"/>
  </cellStyleXfs>
  <cellXfs count="481">
    <xf numFmtId="0" fontId="0" fillId="0" borderId="0" xfId="0"/>
    <xf numFmtId="0" fontId="0" fillId="2" borderId="1" xfId="0" applyFill="1" applyBorder="1"/>
    <xf numFmtId="0" fontId="1" fillId="2" borderId="1" xfId="0" applyFont="1" applyFill="1" applyBorder="1"/>
    <xf numFmtId="3" fontId="2" fillId="3" borderId="1" xfId="0" applyNumberFormat="1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2" fontId="0" fillId="3" borderId="1" xfId="0" applyNumberFormat="1" applyFill="1" applyBorder="1"/>
    <xf numFmtId="3" fontId="2" fillId="3" borderId="1" xfId="0" applyNumberFormat="1" applyFont="1" applyFill="1" applyBorder="1"/>
    <xf numFmtId="1" fontId="0" fillId="3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0" fillId="2" borderId="2" xfId="0" applyFill="1" applyBorder="1"/>
    <xf numFmtId="0" fontId="4" fillId="0" borderId="3" xfId="0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2" fontId="6" fillId="2" borderId="5" xfId="0" applyNumberFormat="1" applyFont="1" applyFill="1" applyBorder="1" applyAlignment="1">
      <alignment horizontal="center"/>
    </xf>
    <xf numFmtId="1" fontId="6" fillId="3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3" fontId="6" fillId="3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2" fontId="6" fillId="3" borderId="5" xfId="0" applyNumberFormat="1" applyFont="1" applyFill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1" fontId="6" fillId="3" borderId="6" xfId="0" applyNumberFormat="1" applyFont="1" applyFill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2" fontId="6" fillId="2" borderId="7" xfId="0" applyNumberFormat="1" applyFont="1" applyFill="1" applyBorder="1" applyAlignment="1">
      <alignment horizontal="center"/>
    </xf>
    <xf numFmtId="1" fontId="6" fillId="3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3" fontId="6" fillId="3" borderId="7" xfId="0" applyNumberFormat="1" applyFont="1" applyFill="1" applyBorder="1" applyAlignment="1">
      <alignment horizontal="center"/>
    </xf>
    <xf numFmtId="1" fontId="6" fillId="2" borderId="7" xfId="0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vertical="center"/>
    </xf>
    <xf numFmtId="2" fontId="6" fillId="3" borderId="8" xfId="0" applyNumberFormat="1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1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vertical="center"/>
    </xf>
    <xf numFmtId="2" fontId="6" fillId="3" borderId="1" xfId="0" applyNumberFormat="1" applyFont="1" applyFill="1" applyBorder="1"/>
    <xf numFmtId="0" fontId="6" fillId="2" borderId="1" xfId="0" applyFont="1" applyFill="1" applyBorder="1"/>
    <xf numFmtId="0" fontId="0" fillId="2" borderId="1" xfId="0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/>
    <xf numFmtId="49" fontId="5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6" fillId="0" borderId="12" xfId="0" applyFont="1" applyBorder="1"/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/>
    <xf numFmtId="0" fontId="6" fillId="0" borderId="1" xfId="0" applyFont="1" applyBorder="1"/>
    <xf numFmtId="0" fontId="0" fillId="0" borderId="12" xfId="0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49" fontId="5" fillId="0" borderId="8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164" fontId="6" fillId="0" borderId="13" xfId="0" applyNumberFormat="1" applyFont="1" applyBorder="1" applyAlignment="1">
      <alignment horizontal="center"/>
    </xf>
    <xf numFmtId="1" fontId="6" fillId="0" borderId="12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4" fillId="4" borderId="14" xfId="0" applyNumberFormat="1" applyFont="1" applyFill="1" applyBorder="1" applyAlignment="1">
      <alignment horizontal="left"/>
    </xf>
    <xf numFmtId="2" fontId="6" fillId="4" borderId="14" xfId="0" applyNumberFormat="1" applyFont="1" applyFill="1" applyBorder="1" applyAlignment="1">
      <alignment horizontal="center"/>
    </xf>
    <xf numFmtId="1" fontId="6" fillId="4" borderId="14" xfId="0" applyNumberFormat="1" applyFont="1" applyFill="1" applyBorder="1" applyAlignment="1">
      <alignment horizontal="center"/>
    </xf>
    <xf numFmtId="164" fontId="6" fillId="4" borderId="14" xfId="0" applyNumberFormat="1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3" fontId="4" fillId="3" borderId="1" xfId="0" applyNumberFormat="1" applyFont="1" applyFill="1" applyBorder="1"/>
    <xf numFmtId="3" fontId="4" fillId="3" borderId="1" xfId="0" applyNumberFormat="1" applyFont="1" applyFill="1" applyBorder="1" applyAlignment="1">
      <alignment horizontal="right"/>
    </xf>
    <xf numFmtId="4" fontId="4" fillId="5" borderId="15" xfId="0" applyNumberFormat="1" applyFont="1" applyFill="1" applyBorder="1" applyAlignment="1">
      <alignment horizontal="right"/>
    </xf>
    <xf numFmtId="4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6" fillId="5" borderId="3" xfId="0" applyFont="1" applyFill="1" applyBorder="1"/>
    <xf numFmtId="0" fontId="6" fillId="5" borderId="0" xfId="0" applyFont="1" applyFill="1" applyAlignment="1">
      <alignment horizontal="center"/>
    </xf>
    <xf numFmtId="0" fontId="4" fillId="5" borderId="4" xfId="0" applyFont="1" applyFill="1" applyBorder="1" applyAlignment="1">
      <alignment horizontal="center"/>
    </xf>
    <xf numFmtId="4" fontId="4" fillId="5" borderId="18" xfId="0" applyNumberFormat="1" applyFont="1" applyFill="1" applyBorder="1" applyAlignment="1">
      <alignment horizontal="right"/>
    </xf>
    <xf numFmtId="0" fontId="4" fillId="0" borderId="0" xfId="0" applyFont="1"/>
    <xf numFmtId="0" fontId="4" fillId="2" borderId="0" xfId="0" applyFont="1" applyFill="1" applyAlignment="1">
      <alignment horizontal="center"/>
    </xf>
    <xf numFmtId="0" fontId="6" fillId="5" borderId="16" xfId="0" applyFont="1" applyFill="1" applyBorder="1" applyAlignment="1">
      <alignment horizontal="left"/>
    </xf>
    <xf numFmtId="0" fontId="6" fillId="5" borderId="20" xfId="0" applyFont="1" applyFill="1" applyBorder="1" applyAlignment="1">
      <alignment horizontal="center"/>
    </xf>
    <xf numFmtId="3" fontId="6" fillId="5" borderId="21" xfId="0" applyNumberFormat="1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6" fillId="0" borderId="0" xfId="0" applyFont="1"/>
    <xf numFmtId="0" fontId="6" fillId="5" borderId="22" xfId="0" applyFont="1" applyFill="1" applyBorder="1" applyAlignment="1">
      <alignment horizontal="center"/>
    </xf>
    <xf numFmtId="3" fontId="6" fillId="5" borderId="23" xfId="0" applyNumberFormat="1" applyFont="1" applyFill="1" applyBorder="1" applyAlignment="1">
      <alignment horizontal="center"/>
    </xf>
    <xf numFmtId="0" fontId="6" fillId="5" borderId="24" xfId="0" applyFont="1" applyFill="1" applyBorder="1" applyAlignment="1">
      <alignment horizontal="center"/>
    </xf>
    <xf numFmtId="165" fontId="4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6" fillId="0" borderId="25" xfId="0" applyFont="1" applyBorder="1" applyAlignment="1">
      <alignment horizontal="center"/>
    </xf>
    <xf numFmtId="4" fontId="6" fillId="8" borderId="26" xfId="0" applyNumberFormat="1" applyFont="1" applyFill="1" applyBorder="1" applyAlignment="1">
      <alignment horizontal="left"/>
    </xf>
    <xf numFmtId="4" fontId="6" fillId="8" borderId="27" xfId="0" applyNumberFormat="1" applyFont="1" applyFill="1" applyBorder="1" applyAlignment="1">
      <alignment horizontal="center"/>
    </xf>
    <xf numFmtId="4" fontId="6" fillId="8" borderId="28" xfId="0" applyNumberFormat="1" applyFont="1" applyFill="1" applyBorder="1" applyAlignment="1">
      <alignment horizontal="center"/>
    </xf>
    <xf numFmtId="0" fontId="6" fillId="8" borderId="16" xfId="0" applyFont="1" applyFill="1" applyBorder="1" applyAlignment="1">
      <alignment horizontal="centerContinuous"/>
    </xf>
    <xf numFmtId="4" fontId="6" fillId="8" borderId="29" xfId="0" applyNumberFormat="1" applyFont="1" applyFill="1" applyBorder="1" applyAlignment="1">
      <alignment horizontal="right"/>
    </xf>
    <xf numFmtId="4" fontId="6" fillId="8" borderId="30" xfId="0" applyNumberFormat="1" applyFont="1" applyFill="1" applyBorder="1" applyAlignment="1">
      <alignment horizontal="left"/>
    </xf>
    <xf numFmtId="4" fontId="6" fillId="8" borderId="31" xfId="0" applyNumberFormat="1" applyFont="1" applyFill="1" applyBorder="1" applyAlignment="1">
      <alignment horizontal="center"/>
    </xf>
    <xf numFmtId="4" fontId="6" fillId="8" borderId="32" xfId="0" applyNumberFormat="1" applyFont="1" applyFill="1" applyBorder="1" applyAlignment="1">
      <alignment horizontal="center"/>
    </xf>
    <xf numFmtId="4" fontId="6" fillId="8" borderId="33" xfId="0" applyNumberFormat="1" applyFont="1" applyFill="1" applyBorder="1" applyAlignment="1">
      <alignment horizontal="center"/>
    </xf>
    <xf numFmtId="4" fontId="6" fillId="8" borderId="34" xfId="0" applyNumberFormat="1" applyFont="1" applyFill="1" applyBorder="1" applyAlignment="1">
      <alignment horizontal="center"/>
    </xf>
    <xf numFmtId="4" fontId="6" fillId="9" borderId="35" xfId="0" applyNumberFormat="1" applyFont="1" applyFill="1" applyBorder="1" applyAlignment="1">
      <alignment horizontal="center"/>
    </xf>
    <xf numFmtId="4" fontId="6" fillId="9" borderId="36" xfId="0" applyNumberFormat="1" applyFont="1" applyFill="1" applyBorder="1" applyAlignment="1">
      <alignment horizontal="center"/>
    </xf>
    <xf numFmtId="4" fontId="8" fillId="9" borderId="37" xfId="0" applyNumberFormat="1" applyFont="1" applyFill="1" applyBorder="1" applyAlignment="1">
      <alignment horizontal="center"/>
    </xf>
    <xf numFmtId="0" fontId="9" fillId="9" borderId="38" xfId="0" applyFont="1" applyFill="1" applyBorder="1" applyAlignment="1">
      <alignment horizontal="center"/>
    </xf>
    <xf numFmtId="0" fontId="6" fillId="5" borderId="29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4" fontId="4" fillId="5" borderId="39" xfId="0" applyNumberFormat="1" applyFont="1" applyFill="1" applyBorder="1" applyAlignment="1">
      <alignment horizontal="right"/>
    </xf>
    <xf numFmtId="4" fontId="4" fillId="5" borderId="40" xfId="0" applyNumberFormat="1" applyFont="1" applyFill="1" applyBorder="1" applyAlignment="1">
      <alignment horizontal="right"/>
    </xf>
    <xf numFmtId="4" fontId="6" fillId="5" borderId="17" xfId="0" applyNumberFormat="1" applyFont="1" applyFill="1" applyBorder="1" applyAlignment="1">
      <alignment horizontal="center"/>
    </xf>
    <xf numFmtId="4" fontId="9" fillId="5" borderId="40" xfId="0" applyNumberFormat="1" applyFont="1" applyFill="1" applyBorder="1" applyAlignment="1">
      <alignment horizontal="center"/>
    </xf>
    <xf numFmtId="0" fontId="6" fillId="4" borderId="42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4" fontId="6" fillId="8" borderId="30" xfId="0" applyNumberFormat="1" applyFont="1" applyFill="1" applyBorder="1" applyAlignment="1">
      <alignment horizontal="center"/>
    </xf>
    <xf numFmtId="0" fontId="6" fillId="8" borderId="43" xfId="0" applyFont="1" applyFill="1" applyBorder="1" applyAlignment="1">
      <alignment horizontal="centerContinuous"/>
    </xf>
    <xf numFmtId="0" fontId="4" fillId="5" borderId="3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4" fontId="4" fillId="5" borderId="44" xfId="0" applyNumberFormat="1" applyFont="1" applyFill="1" applyBorder="1" applyAlignment="1">
      <alignment horizontal="right"/>
    </xf>
    <xf numFmtId="4" fontId="4" fillId="8" borderId="45" xfId="0" applyNumberFormat="1" applyFont="1" applyFill="1" applyBorder="1" applyAlignment="1">
      <alignment horizontal="right"/>
    </xf>
    <xf numFmtId="4" fontId="6" fillId="8" borderId="45" xfId="0" applyNumberFormat="1" applyFont="1" applyFill="1" applyBorder="1" applyAlignment="1">
      <alignment horizontal="left"/>
    </xf>
    <xf numFmtId="4" fontId="6" fillId="8" borderId="46" xfId="0" applyNumberFormat="1" applyFont="1" applyFill="1" applyBorder="1" applyAlignment="1">
      <alignment horizontal="center"/>
    </xf>
    <xf numFmtId="4" fontId="6" fillId="8" borderId="47" xfId="0" applyNumberFormat="1" applyFont="1" applyFill="1" applyBorder="1" applyAlignment="1">
      <alignment horizontal="center"/>
    </xf>
    <xf numFmtId="0" fontId="6" fillId="0" borderId="48" xfId="0" applyFont="1" applyBorder="1" applyAlignment="1">
      <alignment horizontal="center"/>
    </xf>
    <xf numFmtId="4" fontId="6" fillId="0" borderId="44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center"/>
    </xf>
    <xf numFmtId="4" fontId="6" fillId="9" borderId="38" xfId="0" applyNumberFormat="1" applyFont="1" applyFill="1" applyBorder="1" applyAlignment="1">
      <alignment horizontal="center"/>
    </xf>
    <xf numFmtId="4" fontId="6" fillId="9" borderId="49" xfId="0" applyNumberFormat="1" applyFont="1" applyFill="1" applyBorder="1" applyAlignment="1">
      <alignment horizontal="center"/>
    </xf>
    <xf numFmtId="4" fontId="8" fillId="9" borderId="50" xfId="0" applyNumberFormat="1" applyFont="1" applyFill="1" applyBorder="1" applyAlignment="1">
      <alignment horizontal="center"/>
    </xf>
    <xf numFmtId="0" fontId="10" fillId="9" borderId="38" xfId="0" applyFont="1" applyFill="1" applyBorder="1" applyAlignment="1">
      <alignment horizontal="center"/>
    </xf>
    <xf numFmtId="0" fontId="11" fillId="9" borderId="38" xfId="0" applyFont="1" applyFill="1" applyBorder="1" applyAlignment="1">
      <alignment horizontal="center"/>
    </xf>
    <xf numFmtId="0" fontId="4" fillId="6" borderId="26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left"/>
    </xf>
    <xf numFmtId="0" fontId="4" fillId="5" borderId="15" xfId="0" applyFont="1" applyFill="1" applyBorder="1" applyAlignment="1">
      <alignment horizontal="center"/>
    </xf>
    <xf numFmtId="3" fontId="4" fillId="5" borderId="15" xfId="0" applyNumberFormat="1" applyFont="1" applyFill="1" applyBorder="1" applyAlignment="1">
      <alignment horizontal="right"/>
    </xf>
    <xf numFmtId="0" fontId="6" fillId="5" borderId="15" xfId="0" applyFont="1" applyFill="1" applyBorder="1"/>
    <xf numFmtId="4" fontId="4" fillId="5" borderId="51" xfId="0" applyNumberFormat="1" applyFont="1" applyFill="1" applyBorder="1" applyAlignment="1">
      <alignment horizontal="right"/>
    </xf>
    <xf numFmtId="0" fontId="6" fillId="5" borderId="36" xfId="0" applyFont="1" applyFill="1" applyBorder="1" applyAlignment="1">
      <alignment horizontal="center"/>
    </xf>
    <xf numFmtId="0" fontId="6" fillId="5" borderId="35" xfId="0" applyFont="1" applyFill="1" applyBorder="1" applyAlignment="1">
      <alignment horizontal="center"/>
    </xf>
    <xf numFmtId="0" fontId="6" fillId="0" borderId="36" xfId="0" applyFont="1" applyBorder="1" applyAlignment="1">
      <alignment horizontal="center"/>
    </xf>
    <xf numFmtId="4" fontId="6" fillId="8" borderId="17" xfId="0" applyNumberFormat="1" applyFont="1" applyFill="1" applyBorder="1" applyAlignment="1">
      <alignment horizontal="center"/>
    </xf>
    <xf numFmtId="4" fontId="6" fillId="8" borderId="40" xfId="0" applyNumberFormat="1" applyFont="1" applyFill="1" applyBorder="1" applyAlignment="1">
      <alignment horizontal="center"/>
    </xf>
    <xf numFmtId="0" fontId="6" fillId="5" borderId="40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4" fontId="6" fillId="5" borderId="52" xfId="0" applyNumberFormat="1" applyFont="1" applyFill="1" applyBorder="1" applyAlignment="1">
      <alignment horizontal="center"/>
    </xf>
    <xf numFmtId="4" fontId="6" fillId="0" borderId="40" xfId="0" applyNumberFormat="1" applyFont="1" applyBorder="1" applyAlignment="1">
      <alignment horizontal="center"/>
    </xf>
    <xf numFmtId="3" fontId="6" fillId="0" borderId="53" xfId="0" applyNumberFormat="1" applyFont="1" applyBorder="1" applyAlignment="1">
      <alignment horizontal="center"/>
    </xf>
    <xf numFmtId="4" fontId="4" fillId="5" borderId="17" xfId="0" applyNumberFormat="1" applyFont="1" applyFill="1" applyBorder="1" applyAlignment="1">
      <alignment horizontal="right"/>
    </xf>
    <xf numFmtId="4" fontId="8" fillId="0" borderId="40" xfId="0" applyNumberFormat="1" applyFont="1" applyBorder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6" fillId="5" borderId="56" xfId="0" applyFont="1" applyFill="1" applyBorder="1" applyAlignment="1">
      <alignment horizontal="center"/>
    </xf>
    <xf numFmtId="0" fontId="6" fillId="5" borderId="30" xfId="0" applyFont="1" applyFill="1" applyBorder="1" applyAlignment="1">
      <alignment horizontal="center"/>
    </xf>
    <xf numFmtId="0" fontId="6" fillId="5" borderId="25" xfId="0" applyFont="1" applyFill="1" applyBorder="1" applyAlignment="1">
      <alignment horizontal="center"/>
    </xf>
    <xf numFmtId="4" fontId="6" fillId="5" borderId="57" xfId="0" applyNumberFormat="1" applyFont="1" applyFill="1" applyBorder="1" applyAlignment="1">
      <alignment horizontal="center"/>
    </xf>
    <xf numFmtId="164" fontId="6" fillId="4" borderId="58" xfId="0" applyNumberFormat="1" applyFont="1" applyFill="1" applyBorder="1" applyAlignment="1">
      <alignment horizontal="center"/>
    </xf>
    <xf numFmtId="1" fontId="6" fillId="11" borderId="13" xfId="0" applyNumberFormat="1" applyFont="1" applyFill="1" applyBorder="1" applyAlignment="1">
      <alignment horizontal="center"/>
    </xf>
    <xf numFmtId="3" fontId="6" fillId="5" borderId="20" xfId="0" applyNumberFormat="1" applyFont="1" applyFill="1" applyBorder="1" applyAlignment="1">
      <alignment horizontal="center"/>
    </xf>
    <xf numFmtId="0" fontId="6" fillId="5" borderId="19" xfId="0" applyFont="1" applyFill="1" applyBorder="1" applyAlignment="1">
      <alignment horizontal="center"/>
    </xf>
    <xf numFmtId="4" fontId="8" fillId="0" borderId="0" xfId="0" applyNumberFormat="1" applyFont="1" applyAlignment="1">
      <alignment horizontal="center"/>
    </xf>
    <xf numFmtId="3" fontId="6" fillId="0" borderId="39" xfId="0" applyNumberFormat="1" applyFont="1" applyBorder="1" applyAlignment="1">
      <alignment horizontal="center"/>
    </xf>
    <xf numFmtId="4" fontId="8" fillId="11" borderId="0" xfId="0" applyNumberFormat="1" applyFont="1" applyFill="1" applyAlignment="1">
      <alignment horizontal="center"/>
    </xf>
    <xf numFmtId="0" fontId="6" fillId="11" borderId="20" xfId="0" applyFont="1" applyFill="1" applyBorder="1" applyAlignment="1">
      <alignment horizontal="center"/>
    </xf>
    <xf numFmtId="0" fontId="6" fillId="11" borderId="22" xfId="0" applyFont="1" applyFill="1" applyBorder="1" applyAlignment="1">
      <alignment horizontal="center"/>
    </xf>
    <xf numFmtId="4" fontId="6" fillId="11" borderId="59" xfId="0" applyNumberFormat="1" applyFont="1" applyFill="1" applyBorder="1" applyAlignment="1">
      <alignment horizontal="center"/>
    </xf>
    <xf numFmtId="3" fontId="6" fillId="11" borderId="20" xfId="0" applyNumberFormat="1" applyFont="1" applyFill="1" applyBorder="1" applyAlignment="1">
      <alignment horizontal="center"/>
    </xf>
    <xf numFmtId="3" fontId="6" fillId="11" borderId="23" xfId="0" applyNumberFormat="1" applyFont="1" applyFill="1" applyBorder="1" applyAlignment="1">
      <alignment horizontal="center"/>
    </xf>
    <xf numFmtId="3" fontId="6" fillId="0" borderId="55" xfId="0" applyNumberFormat="1" applyFont="1" applyBorder="1" applyAlignment="1">
      <alignment horizontal="center" vertical="center"/>
    </xf>
    <xf numFmtId="3" fontId="6" fillId="0" borderId="53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6" fillId="4" borderId="14" xfId="0" applyNumberFormat="1" applyFont="1" applyFill="1" applyBorder="1" applyAlignment="1">
      <alignment horizontal="center"/>
    </xf>
    <xf numFmtId="0" fontId="3" fillId="7" borderId="38" xfId="0" applyFont="1" applyFill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2" fontId="4" fillId="0" borderId="16" xfId="0" applyNumberFormat="1" applyFont="1" applyBorder="1" applyAlignment="1">
      <alignment horizontal="center"/>
    </xf>
    <xf numFmtId="1" fontId="4" fillId="0" borderId="16" xfId="0" applyNumberFormat="1" applyFont="1" applyBorder="1" applyAlignment="1">
      <alignment horizontal="center"/>
    </xf>
    <xf numFmtId="164" fontId="4" fillId="0" borderId="16" xfId="0" applyNumberFormat="1" applyFont="1" applyBorder="1" applyAlignment="1">
      <alignment horizontal="center"/>
    </xf>
    <xf numFmtId="3" fontId="4" fillId="0" borderId="16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7" fillId="7" borderId="49" xfId="0" applyFont="1" applyFill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49" fontId="5" fillId="0" borderId="61" xfId="0" applyNumberFormat="1" applyFont="1" applyBorder="1" applyAlignment="1">
      <alignment horizontal="center"/>
    </xf>
    <xf numFmtId="0" fontId="6" fillId="2" borderId="57" xfId="0" applyFont="1" applyFill="1" applyBorder="1"/>
    <xf numFmtId="49" fontId="5" fillId="4" borderId="62" xfId="0" applyNumberFormat="1" applyFont="1" applyFill="1" applyBorder="1" applyAlignment="1">
      <alignment horizontal="center"/>
    </xf>
    <xf numFmtId="0" fontId="6" fillId="4" borderId="60" xfId="0" applyFont="1" applyFill="1" applyBorder="1"/>
    <xf numFmtId="49" fontId="5" fillId="0" borderId="63" xfId="0" applyNumberFormat="1" applyFont="1" applyBorder="1" applyAlignment="1">
      <alignment horizontal="center"/>
    </xf>
    <xf numFmtId="3" fontId="6" fillId="5" borderId="6" xfId="0" applyNumberFormat="1" applyFont="1" applyFill="1" applyBorder="1" applyAlignment="1">
      <alignment horizontal="center"/>
    </xf>
    <xf numFmtId="3" fontId="6" fillId="11" borderId="6" xfId="0" applyNumberFormat="1" applyFont="1" applyFill="1" applyBorder="1" applyAlignment="1">
      <alignment horizontal="center"/>
    </xf>
    <xf numFmtId="4" fontId="6" fillId="8" borderId="25" xfId="0" applyNumberFormat="1" applyFont="1" applyFill="1" applyBorder="1" applyAlignment="1">
      <alignment horizontal="center"/>
    </xf>
    <xf numFmtId="4" fontId="6" fillId="8" borderId="10" xfId="0" applyNumberFormat="1" applyFont="1" applyFill="1" applyBorder="1" applyAlignment="1">
      <alignment horizontal="center"/>
    </xf>
    <xf numFmtId="4" fontId="6" fillId="8" borderId="64" xfId="0" applyNumberFormat="1" applyFont="1" applyFill="1" applyBorder="1" applyAlignment="1">
      <alignment horizontal="center"/>
    </xf>
    <xf numFmtId="4" fontId="6" fillId="8" borderId="44" xfId="0" applyNumberFormat="1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" fontId="6" fillId="5" borderId="65" xfId="0" applyNumberFormat="1" applyFont="1" applyFill="1" applyBorder="1" applyAlignment="1">
      <alignment horizontal="center"/>
    </xf>
    <xf numFmtId="0" fontId="6" fillId="5" borderId="66" xfId="0" applyFont="1" applyFill="1" applyBorder="1" applyAlignment="1">
      <alignment horizontal="center"/>
    </xf>
    <xf numFmtId="0" fontId="6" fillId="5" borderId="58" xfId="0" applyFont="1" applyFill="1" applyBorder="1" applyAlignment="1">
      <alignment horizontal="center"/>
    </xf>
    <xf numFmtId="3" fontId="6" fillId="5" borderId="58" xfId="0" applyNumberFormat="1" applyFont="1" applyFill="1" applyBorder="1" applyAlignment="1">
      <alignment horizontal="center"/>
    </xf>
    <xf numFmtId="3" fontId="6" fillId="5" borderId="54" xfId="0" applyNumberFormat="1" applyFont="1" applyFill="1" applyBorder="1" applyAlignment="1">
      <alignment horizontal="center"/>
    </xf>
    <xf numFmtId="3" fontId="6" fillId="11" borderId="58" xfId="0" applyNumberFormat="1" applyFont="1" applyFill="1" applyBorder="1" applyAlignment="1">
      <alignment horizontal="center"/>
    </xf>
    <xf numFmtId="3" fontId="6" fillId="11" borderId="54" xfId="0" applyNumberFormat="1" applyFont="1" applyFill="1" applyBorder="1" applyAlignment="1">
      <alignment horizontal="center"/>
    </xf>
    <xf numFmtId="0" fontId="6" fillId="5" borderId="33" xfId="0" applyFont="1" applyFill="1" applyBorder="1" applyAlignment="1">
      <alignment horizontal="center"/>
    </xf>
    <xf numFmtId="0" fontId="6" fillId="5" borderId="67" xfId="0" applyFont="1" applyFill="1" applyBorder="1" applyAlignment="1">
      <alignment horizontal="center"/>
    </xf>
    <xf numFmtId="4" fontId="6" fillId="8" borderId="55" xfId="0" applyNumberFormat="1" applyFont="1" applyFill="1" applyBorder="1" applyAlignment="1">
      <alignment horizontal="center"/>
    </xf>
    <xf numFmtId="4" fontId="9" fillId="5" borderId="55" xfId="0" applyNumberFormat="1" applyFont="1" applyFill="1" applyBorder="1" applyAlignment="1">
      <alignment horizontal="center"/>
    </xf>
    <xf numFmtId="4" fontId="6" fillId="5" borderId="33" xfId="0" applyNumberFormat="1" applyFont="1" applyFill="1" applyBorder="1" applyAlignment="1">
      <alignment horizontal="center"/>
    </xf>
    <xf numFmtId="4" fontId="6" fillId="5" borderId="34" xfId="0" applyNumberFormat="1" applyFont="1" applyFill="1" applyBorder="1" applyAlignment="1">
      <alignment horizontal="center"/>
    </xf>
    <xf numFmtId="4" fontId="4" fillId="8" borderId="26" xfId="0" applyNumberFormat="1" applyFont="1" applyFill="1" applyBorder="1" applyAlignment="1">
      <alignment horizontal="center"/>
    </xf>
    <xf numFmtId="0" fontId="9" fillId="9" borderId="35" xfId="0" applyFont="1" applyFill="1" applyBorder="1" applyAlignment="1">
      <alignment horizontal="center"/>
    </xf>
    <xf numFmtId="164" fontId="12" fillId="0" borderId="6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left"/>
    </xf>
    <xf numFmtId="3" fontId="4" fillId="3" borderId="6" xfId="0" applyNumberFormat="1" applyFont="1" applyFill="1" applyBorder="1" applyAlignment="1">
      <alignment horizontal="right"/>
    </xf>
    <xf numFmtId="3" fontId="6" fillId="10" borderId="1" xfId="0" applyNumberFormat="1" applyFont="1" applyFill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165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49" fontId="5" fillId="0" borderId="3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left"/>
    </xf>
    <xf numFmtId="1" fontId="6" fillId="0" borderId="6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1" fontId="6" fillId="0" borderId="10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5" xfId="0" applyFont="1" applyBorder="1"/>
    <xf numFmtId="4" fontId="4" fillId="5" borderId="0" xfId="0" applyNumberFormat="1" applyFont="1" applyFill="1" applyAlignment="1">
      <alignment horizontal="right"/>
    </xf>
    <xf numFmtId="4" fontId="8" fillId="0" borderId="10" xfId="0" applyNumberFormat="1" applyFont="1" applyBorder="1" applyAlignment="1">
      <alignment horizontal="center"/>
    </xf>
    <xf numFmtId="0" fontId="0" fillId="2" borderId="12" xfId="0" applyFill="1" applyBorder="1"/>
    <xf numFmtId="0" fontId="4" fillId="5" borderId="0" xfId="0" applyFont="1" applyFill="1" applyAlignment="1">
      <alignment horizontal="left"/>
    </xf>
    <xf numFmtId="0" fontId="4" fillId="5" borderId="0" xfId="0" applyFont="1" applyFill="1" applyAlignment="1">
      <alignment horizontal="center"/>
    </xf>
    <xf numFmtId="3" fontId="4" fillId="5" borderId="0" xfId="0" applyNumberFormat="1" applyFont="1" applyFill="1" applyAlignment="1">
      <alignment horizontal="right"/>
    </xf>
    <xf numFmtId="0" fontId="6" fillId="0" borderId="63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0" fontId="6" fillId="0" borderId="63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3" fontId="6" fillId="4" borderId="42" xfId="0" applyNumberFormat="1" applyFont="1" applyFill="1" applyBorder="1" applyAlignment="1">
      <alignment horizontal="center"/>
    </xf>
    <xf numFmtId="3" fontId="6" fillId="0" borderId="22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" fontId="6" fillId="11" borderId="22" xfId="0" applyNumberFormat="1" applyFont="1" applyFill="1" applyBorder="1" applyAlignment="1">
      <alignment horizontal="center"/>
    </xf>
    <xf numFmtId="3" fontId="4" fillId="3" borderId="6" xfId="0" applyNumberFormat="1" applyFont="1" applyFill="1" applyBorder="1"/>
    <xf numFmtId="49" fontId="6" fillId="0" borderId="6" xfId="0" applyNumberFormat="1" applyFont="1" applyBorder="1" applyAlignment="1">
      <alignment horizontal="center"/>
    </xf>
    <xf numFmtId="49" fontId="6" fillId="0" borderId="22" xfId="0" applyNumberFormat="1" applyFont="1" applyBorder="1" applyAlignment="1">
      <alignment horizontal="center"/>
    </xf>
    <xf numFmtId="0" fontId="8" fillId="0" borderId="25" xfId="0" applyFont="1" applyBorder="1"/>
    <xf numFmtId="0" fontId="6" fillId="2" borderId="49" xfId="0" applyFont="1" applyFill="1" applyBorder="1" applyAlignment="1">
      <alignment horizontal="center"/>
    </xf>
    <xf numFmtId="0" fontId="6" fillId="2" borderId="73" xfId="0" applyFont="1" applyFill="1" applyBorder="1" applyAlignment="1">
      <alignment horizontal="center"/>
    </xf>
    <xf numFmtId="0" fontId="6" fillId="2" borderId="49" xfId="0" applyFont="1" applyFill="1" applyBorder="1"/>
    <xf numFmtId="0" fontId="6" fillId="0" borderId="49" xfId="0" applyFont="1" applyBorder="1"/>
    <xf numFmtId="0" fontId="1" fillId="2" borderId="49" xfId="0" applyFont="1" applyFill="1" applyBorder="1"/>
    <xf numFmtId="0" fontId="9" fillId="0" borderId="16" xfId="0" applyFont="1" applyBorder="1" applyAlignment="1">
      <alignment horizontal="center"/>
    </xf>
    <xf numFmtId="49" fontId="9" fillId="0" borderId="22" xfId="0" applyNumberFormat="1" applyFont="1" applyBorder="1" applyAlignment="1">
      <alignment horizontal="center"/>
    </xf>
    <xf numFmtId="3" fontId="9" fillId="4" borderId="42" xfId="0" applyNumberFormat="1" applyFont="1" applyFill="1" applyBorder="1" applyAlignment="1">
      <alignment horizontal="center"/>
    </xf>
    <xf numFmtId="3" fontId="9" fillId="0" borderId="22" xfId="0" applyNumberFormat="1" applyFont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49" fontId="15" fillId="0" borderId="78" xfId="1" applyNumberFormat="1" applyAlignment="1">
      <alignment horizontal="left"/>
    </xf>
    <xf numFmtId="0" fontId="6" fillId="0" borderId="74" xfId="0" applyFont="1" applyBorder="1"/>
    <xf numFmtId="165" fontId="6" fillId="0" borderId="54" xfId="0" applyNumberFormat="1" applyFont="1" applyBorder="1" applyAlignment="1">
      <alignment horizontal="right"/>
    </xf>
    <xf numFmtId="49" fontId="5" fillId="0" borderId="76" xfId="0" applyNumberFormat="1" applyFont="1" applyBorder="1" applyAlignment="1">
      <alignment horizontal="left"/>
    </xf>
    <xf numFmtId="0" fontId="6" fillId="0" borderId="75" xfId="0" applyFont="1" applyBorder="1" applyAlignment="1">
      <alignment horizontal="center"/>
    </xf>
    <xf numFmtId="49" fontId="6" fillId="0" borderId="76" xfId="0" applyNumberFormat="1" applyFont="1" applyBorder="1" applyAlignment="1">
      <alignment horizontal="left"/>
    </xf>
    <xf numFmtId="3" fontId="6" fillId="10" borderId="76" xfId="0" applyNumberFormat="1" applyFont="1" applyFill="1" applyBorder="1" applyAlignment="1">
      <alignment horizontal="center"/>
    </xf>
    <xf numFmtId="3" fontId="6" fillId="0" borderId="76" xfId="0" applyNumberFormat="1" applyFont="1" applyBorder="1" applyAlignment="1">
      <alignment horizontal="center"/>
    </xf>
    <xf numFmtId="3" fontId="8" fillId="0" borderId="76" xfId="0" applyNumberFormat="1" applyFont="1" applyBorder="1" applyAlignment="1">
      <alignment horizontal="center"/>
    </xf>
    <xf numFmtId="165" fontId="8" fillId="0" borderId="76" xfId="0" applyNumberFormat="1" applyFont="1" applyBorder="1" applyAlignment="1">
      <alignment horizontal="center"/>
    </xf>
    <xf numFmtId="165" fontId="9" fillId="0" borderId="76" xfId="0" applyNumberFormat="1" applyFont="1" applyBorder="1" applyAlignment="1">
      <alignment horizontal="center"/>
    </xf>
    <xf numFmtId="166" fontId="8" fillId="0" borderId="76" xfId="0" applyNumberFormat="1" applyFont="1" applyBorder="1" applyAlignment="1">
      <alignment horizontal="center"/>
    </xf>
    <xf numFmtId="3" fontId="6" fillId="0" borderId="77" xfId="0" applyNumberFormat="1" applyFont="1" applyBorder="1" applyAlignment="1">
      <alignment horizontal="center"/>
    </xf>
    <xf numFmtId="3" fontId="6" fillId="0" borderId="71" xfId="0" applyNumberFormat="1" applyFont="1" applyBorder="1" applyAlignment="1">
      <alignment horizontal="center"/>
    </xf>
    <xf numFmtId="49" fontId="15" fillId="0" borderId="0" xfId="1" applyNumberFormat="1" applyBorder="1" applyAlignment="1">
      <alignment horizontal="left"/>
    </xf>
    <xf numFmtId="4" fontId="9" fillId="0" borderId="6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 vertical="center"/>
    </xf>
    <xf numFmtId="49" fontId="5" fillId="0" borderId="71" xfId="0" applyNumberFormat="1" applyFont="1" applyBorder="1" applyAlignment="1">
      <alignment horizontal="left" vertical="center"/>
    </xf>
    <xf numFmtId="3" fontId="6" fillId="0" borderId="71" xfId="0" applyNumberFormat="1" applyFont="1" applyBorder="1" applyAlignment="1">
      <alignment horizontal="center" vertical="center"/>
    </xf>
    <xf numFmtId="165" fontId="8" fillId="0" borderId="71" xfId="0" applyNumberFormat="1" applyFont="1" applyBorder="1" applyAlignment="1">
      <alignment horizontal="center" vertical="center"/>
    </xf>
    <xf numFmtId="4" fontId="8" fillId="0" borderId="71" xfId="0" applyNumberFormat="1" applyFont="1" applyBorder="1" applyAlignment="1">
      <alignment horizontal="center"/>
    </xf>
    <xf numFmtId="165" fontId="8" fillId="0" borderId="71" xfId="0" applyNumberFormat="1" applyFont="1" applyBorder="1" applyAlignment="1">
      <alignment horizontal="center"/>
    </xf>
    <xf numFmtId="3" fontId="8" fillId="0" borderId="71" xfId="0" applyNumberFormat="1" applyFont="1" applyBorder="1" applyAlignment="1">
      <alignment horizontal="center"/>
    </xf>
    <xf numFmtId="166" fontId="8" fillId="0" borderId="71" xfId="0" applyNumberFormat="1" applyFont="1" applyBorder="1" applyAlignment="1">
      <alignment horizontal="center"/>
    </xf>
    <xf numFmtId="165" fontId="8" fillId="0" borderId="71" xfId="0" applyNumberFormat="1" applyFont="1" applyBorder="1" applyAlignment="1">
      <alignment horizontal="center" vertical="center" wrapText="1"/>
    </xf>
    <xf numFmtId="3" fontId="6" fillId="0" borderId="72" xfId="0" applyNumberFormat="1" applyFont="1" applyBorder="1" applyAlignment="1">
      <alignment horizontal="center" vertical="center"/>
    </xf>
    <xf numFmtId="0" fontId="9" fillId="12" borderId="1" xfId="0" applyFont="1" applyFill="1" applyBorder="1" applyAlignment="1">
      <alignment horizontal="center"/>
    </xf>
    <xf numFmtId="0" fontId="9" fillId="12" borderId="71" xfId="0" applyFont="1" applyFill="1" applyBorder="1" applyAlignment="1">
      <alignment horizontal="center"/>
    </xf>
    <xf numFmtId="4" fontId="17" fillId="9" borderId="37" xfId="0" applyNumberFormat="1" applyFont="1" applyFill="1" applyBorder="1" applyAlignment="1">
      <alignment horizontal="center"/>
    </xf>
    <xf numFmtId="4" fontId="18" fillId="0" borderId="10" xfId="0" applyNumberFormat="1" applyFont="1" applyBorder="1" applyAlignment="1">
      <alignment horizontal="center"/>
    </xf>
    <xf numFmtId="3" fontId="14" fillId="0" borderId="76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19" fillId="13" borderId="76" xfId="2" applyNumberFormat="1" applyFont="1" applyBorder="1" applyAlignment="1">
      <alignment horizontal="center"/>
    </xf>
    <xf numFmtId="49" fontId="13" fillId="0" borderId="6" xfId="0" applyNumberFormat="1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4" fontId="6" fillId="9" borderId="26" xfId="0" applyNumberFormat="1" applyFont="1" applyFill="1" applyBorder="1" applyAlignment="1">
      <alignment horizontal="center"/>
    </xf>
    <xf numFmtId="4" fontId="6" fillId="9" borderId="64" xfId="0" applyNumberFormat="1" applyFont="1" applyFill="1" applyBorder="1" applyAlignment="1">
      <alignment horizontal="center"/>
    </xf>
    <xf numFmtId="4" fontId="8" fillId="9" borderId="80" xfId="0" applyNumberFormat="1" applyFont="1" applyFill="1" applyBorder="1" applyAlignment="1">
      <alignment horizontal="center"/>
    </xf>
    <xf numFmtId="2" fontId="9" fillId="12" borderId="7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center"/>
    </xf>
    <xf numFmtId="166" fontId="8" fillId="0" borderId="5" xfId="0" applyNumberFormat="1" applyFont="1" applyBorder="1" applyAlignment="1">
      <alignment horizontal="center"/>
    </xf>
    <xf numFmtId="165" fontId="8" fillId="0" borderId="5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/>
    </xf>
    <xf numFmtId="0" fontId="6" fillId="0" borderId="75" xfId="0" applyFont="1" applyBorder="1" applyAlignment="1">
      <alignment horizontal="center" vertical="center"/>
    </xf>
    <xf numFmtId="49" fontId="5" fillId="0" borderId="76" xfId="0" applyNumberFormat="1" applyFont="1" applyBorder="1" applyAlignment="1">
      <alignment horizontal="left" vertical="center"/>
    </xf>
    <xf numFmtId="3" fontId="6" fillId="0" borderId="76" xfId="0" applyNumberFormat="1" applyFont="1" applyBorder="1" applyAlignment="1">
      <alignment horizontal="center" vertical="center"/>
    </xf>
    <xf numFmtId="165" fontId="8" fillId="0" borderId="76" xfId="0" applyNumberFormat="1" applyFont="1" applyBorder="1" applyAlignment="1">
      <alignment horizontal="center" vertical="center"/>
    </xf>
    <xf numFmtId="4" fontId="8" fillId="0" borderId="76" xfId="0" applyNumberFormat="1" applyFont="1" applyBorder="1" applyAlignment="1">
      <alignment horizontal="center"/>
    </xf>
    <xf numFmtId="165" fontId="8" fillId="0" borderId="76" xfId="0" applyNumberFormat="1" applyFont="1" applyBorder="1" applyAlignment="1">
      <alignment horizontal="center" vertical="center" wrapText="1"/>
    </xf>
    <xf numFmtId="3" fontId="6" fillId="0" borderId="77" xfId="0" applyNumberFormat="1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left" vertical="center"/>
    </xf>
    <xf numFmtId="3" fontId="6" fillId="0" borderId="14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/>
    </xf>
    <xf numFmtId="165" fontId="8" fillId="0" borderId="14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166" fontId="8" fillId="0" borderId="14" xfId="0" applyNumberFormat="1" applyFont="1" applyBorder="1" applyAlignment="1">
      <alignment horizontal="center"/>
    </xf>
    <xf numFmtId="165" fontId="8" fillId="0" borderId="14" xfId="0" applyNumberFormat="1" applyFont="1" applyBorder="1" applyAlignment="1">
      <alignment horizontal="center" vertical="center" wrapText="1"/>
    </xf>
    <xf numFmtId="3" fontId="6" fillId="0" borderId="60" xfId="0" applyNumberFormat="1" applyFont="1" applyBorder="1" applyAlignment="1">
      <alignment horizontal="center" vertical="center"/>
    </xf>
    <xf numFmtId="165" fontId="6" fillId="12" borderId="69" xfId="0" applyNumberFormat="1" applyFont="1" applyFill="1" applyBorder="1" applyAlignment="1">
      <alignment horizontal="right"/>
    </xf>
    <xf numFmtId="165" fontId="6" fillId="0" borderId="68" xfId="0" applyNumberFormat="1" applyFont="1" applyBorder="1" applyAlignment="1">
      <alignment horizontal="right"/>
    </xf>
    <xf numFmtId="4" fontId="11" fillId="12" borderId="69" xfId="0" applyNumberFormat="1" applyFont="1" applyFill="1" applyBorder="1" applyAlignment="1">
      <alignment horizontal="center"/>
    </xf>
    <xf numFmtId="4" fontId="11" fillId="12" borderId="68" xfId="0" applyNumberFormat="1" applyFont="1" applyFill="1" applyBorder="1" applyAlignment="1">
      <alignment horizontal="right"/>
    </xf>
    <xf numFmtId="165" fontId="6" fillId="12" borderId="68" xfId="0" applyNumberFormat="1" applyFont="1" applyFill="1" applyBorder="1" applyAlignment="1">
      <alignment horizontal="right"/>
    </xf>
    <xf numFmtId="4" fontId="11" fillId="12" borderId="68" xfId="0" applyNumberFormat="1" applyFont="1" applyFill="1" applyBorder="1" applyAlignment="1">
      <alignment horizontal="center"/>
    </xf>
    <xf numFmtId="4" fontId="20" fillId="14" borderId="40" xfId="3" applyNumberFormat="1" applyBorder="1" applyAlignment="1">
      <alignment horizontal="center"/>
    </xf>
    <xf numFmtId="4" fontId="20" fillId="14" borderId="17" xfId="3" applyNumberFormat="1" applyBorder="1" applyAlignment="1">
      <alignment horizontal="center"/>
    </xf>
    <xf numFmtId="4" fontId="20" fillId="14" borderId="55" xfId="3" applyNumberFormat="1" applyBorder="1" applyAlignment="1">
      <alignment horizontal="center"/>
    </xf>
    <xf numFmtId="3" fontId="20" fillId="14" borderId="43" xfId="3" applyNumberFormat="1" applyBorder="1" applyAlignment="1">
      <alignment horizontal="center"/>
    </xf>
    <xf numFmtId="4" fontId="6" fillId="0" borderId="70" xfId="0" applyNumberFormat="1" applyFont="1" applyBorder="1" applyAlignment="1">
      <alignment horizontal="left"/>
    </xf>
    <xf numFmtId="4" fontId="20" fillId="14" borderId="26" xfId="3" applyNumberFormat="1" applyBorder="1" applyAlignment="1">
      <alignment horizontal="center"/>
    </xf>
    <xf numFmtId="4" fontId="20" fillId="14" borderId="64" xfId="3" applyNumberFormat="1" applyBorder="1" applyAlignment="1">
      <alignment horizontal="center"/>
    </xf>
    <xf numFmtId="4" fontId="20" fillId="14" borderId="28" xfId="3" applyNumberForma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9" fontId="8" fillId="0" borderId="22" xfId="0" applyNumberFormat="1" applyFont="1" applyBorder="1" applyAlignment="1">
      <alignment horizontal="center"/>
    </xf>
    <xf numFmtId="0" fontId="21" fillId="0" borderId="0" xfId="0" applyFont="1" applyAlignment="1">
      <alignment horizontal="left"/>
    </xf>
    <xf numFmtId="3" fontId="4" fillId="3" borderId="5" xfId="0" applyNumberFormat="1" applyFont="1" applyFill="1" applyBorder="1"/>
    <xf numFmtId="3" fontId="4" fillId="3" borderId="5" xfId="0" applyNumberFormat="1" applyFont="1" applyFill="1" applyBorder="1" applyAlignment="1">
      <alignment horizontal="right"/>
    </xf>
    <xf numFmtId="3" fontId="4" fillId="3" borderId="75" xfId="0" applyNumberFormat="1" applyFont="1" applyFill="1" applyBorder="1"/>
    <xf numFmtId="3" fontId="4" fillId="3" borderId="77" xfId="0" applyNumberFormat="1" applyFont="1" applyFill="1" applyBorder="1" applyAlignment="1">
      <alignment horizontal="right"/>
    </xf>
    <xf numFmtId="3" fontId="4" fillId="3" borderId="63" xfId="0" applyNumberFormat="1" applyFont="1" applyFill="1" applyBorder="1"/>
    <xf numFmtId="3" fontId="4" fillId="3" borderId="2" xfId="0" applyNumberFormat="1" applyFont="1" applyFill="1" applyBorder="1" applyAlignment="1">
      <alignment horizontal="right"/>
    </xf>
    <xf numFmtId="3" fontId="4" fillId="3" borderId="37" xfId="0" applyNumberFormat="1" applyFont="1" applyFill="1" applyBorder="1"/>
    <xf numFmtId="3" fontId="4" fillId="3" borderId="72" xfId="0" applyNumberFormat="1" applyFont="1" applyFill="1" applyBorder="1" applyAlignment="1">
      <alignment horizontal="right"/>
    </xf>
    <xf numFmtId="0" fontId="5" fillId="0" borderId="63" xfId="0" applyFont="1" applyBorder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/>
    </xf>
    <xf numFmtId="0" fontId="6" fillId="5" borderId="35" xfId="0" applyFont="1" applyFill="1" applyBorder="1" applyAlignment="1">
      <alignment horizontal="left"/>
    </xf>
    <xf numFmtId="0" fontId="6" fillId="5" borderId="81" xfId="0" applyFont="1" applyFill="1" applyBorder="1" applyAlignment="1">
      <alignment horizontal="center"/>
    </xf>
    <xf numFmtId="0" fontId="6" fillId="5" borderId="32" xfId="0" applyFont="1" applyFill="1" applyBorder="1" applyAlignment="1">
      <alignment horizontal="center"/>
    </xf>
    <xf numFmtId="0" fontId="6" fillId="5" borderId="63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55" xfId="0" applyFont="1" applyFill="1" applyBorder="1" applyAlignment="1">
      <alignment horizontal="center"/>
    </xf>
    <xf numFmtId="0" fontId="4" fillId="5" borderId="38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Continuous"/>
    </xf>
    <xf numFmtId="0" fontId="6" fillId="5" borderId="79" xfId="0" applyFont="1" applyFill="1" applyBorder="1" applyAlignment="1">
      <alignment horizontal="center"/>
    </xf>
    <xf numFmtId="0" fontId="6" fillId="5" borderId="34" xfId="0" applyFont="1" applyFill="1" applyBorder="1" applyAlignment="1">
      <alignment horizontal="center"/>
    </xf>
    <xf numFmtId="0" fontId="4" fillId="6" borderId="64" xfId="0" applyFont="1" applyFill="1" applyBorder="1" applyAlignment="1">
      <alignment horizontal="left"/>
    </xf>
    <xf numFmtId="0" fontId="4" fillId="5" borderId="41" xfId="0" applyFont="1" applyFill="1" applyBorder="1" applyAlignment="1">
      <alignment horizontal="center"/>
    </xf>
    <xf numFmtId="0" fontId="6" fillId="5" borderId="20" xfId="0" applyFont="1" applyFill="1" applyBorder="1" applyAlignment="1">
      <alignment horizontal="left"/>
    </xf>
    <xf numFmtId="0" fontId="6" fillId="5" borderId="21" xfId="0" applyFont="1" applyFill="1" applyBorder="1" applyAlignment="1">
      <alignment horizontal="center"/>
    </xf>
    <xf numFmtId="3" fontId="4" fillId="5" borderId="20" xfId="0" applyNumberFormat="1" applyFont="1" applyFill="1" applyBorder="1" applyAlignment="1">
      <alignment horizontal="centerContinuous"/>
    </xf>
    <xf numFmtId="0" fontId="6" fillId="5" borderId="16" xfId="0" applyFont="1" applyFill="1" applyBorder="1" applyAlignment="1">
      <alignment horizontal="centerContinuous"/>
    </xf>
    <xf numFmtId="0" fontId="6" fillId="8" borderId="17" xfId="0" applyFont="1" applyFill="1" applyBorder="1" applyAlignment="1">
      <alignment horizontal="centerContinuous"/>
    </xf>
    <xf numFmtId="3" fontId="6" fillId="5" borderId="0" xfId="0" applyNumberFormat="1" applyFont="1" applyFill="1" applyAlignment="1">
      <alignment horizontal="center"/>
    </xf>
    <xf numFmtId="3" fontId="6" fillId="11" borderId="0" xfId="0" applyNumberFormat="1" applyFont="1" applyFill="1" applyAlignment="1">
      <alignment horizontal="center"/>
    </xf>
    <xf numFmtId="3" fontId="6" fillId="0" borderId="40" xfId="0" applyNumberFormat="1" applyFont="1" applyBorder="1" applyAlignment="1">
      <alignment horizontal="center"/>
    </xf>
    <xf numFmtId="3" fontId="8" fillId="0" borderId="76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/>
    </xf>
    <xf numFmtId="0" fontId="6" fillId="0" borderId="3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/>
    </xf>
    <xf numFmtId="3" fontId="6" fillId="0" borderId="6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166" fontId="8" fillId="0" borderId="6" xfId="0" applyNumberFormat="1" applyFont="1" applyBorder="1" applyAlignment="1">
      <alignment horizontal="center"/>
    </xf>
    <xf numFmtId="165" fontId="8" fillId="0" borderId="6" xfId="0" applyNumberFormat="1" applyFont="1" applyBorder="1" applyAlignment="1">
      <alignment horizontal="center" vertical="center" wrapText="1"/>
    </xf>
    <xf numFmtId="3" fontId="6" fillId="0" borderId="25" xfId="0" applyNumberFormat="1" applyFont="1" applyBorder="1" applyAlignment="1">
      <alignment horizontal="center" vertical="center"/>
    </xf>
    <xf numFmtId="3" fontId="6" fillId="0" borderId="40" xfId="0" applyNumberFormat="1" applyFont="1" applyBorder="1" applyAlignment="1">
      <alignment horizontal="center" vertical="center"/>
    </xf>
    <xf numFmtId="0" fontId="8" fillId="0" borderId="58" xfId="0" applyFont="1" applyBorder="1" applyAlignment="1">
      <alignment horizontal="center"/>
    </xf>
    <xf numFmtId="165" fontId="9" fillId="0" borderId="71" xfId="0" applyNumberFormat="1" applyFont="1" applyBorder="1" applyAlignment="1">
      <alignment horizontal="center" vertical="center"/>
    </xf>
    <xf numFmtId="3" fontId="6" fillId="0" borderId="72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49" fontId="6" fillId="0" borderId="71" xfId="0" applyNumberFormat="1" applyFont="1" applyBorder="1" applyAlignment="1">
      <alignment horizontal="left"/>
    </xf>
    <xf numFmtId="49" fontId="5" fillId="0" borderId="71" xfId="0" applyNumberFormat="1" applyFont="1" applyBorder="1" applyAlignment="1">
      <alignment horizontal="left"/>
    </xf>
    <xf numFmtId="3" fontId="8" fillId="0" borderId="71" xfId="0" applyNumberFormat="1" applyFont="1" applyBorder="1" applyAlignment="1">
      <alignment horizontal="center" vertical="center"/>
    </xf>
    <xf numFmtId="3" fontId="6" fillId="10" borderId="71" xfId="0" applyNumberFormat="1" applyFont="1" applyFill="1" applyBorder="1" applyAlignment="1">
      <alignment horizontal="center"/>
    </xf>
    <xf numFmtId="3" fontId="0" fillId="0" borderId="71" xfId="0" applyNumberFormat="1" applyBorder="1" applyAlignment="1">
      <alignment horizontal="center"/>
    </xf>
    <xf numFmtId="165" fontId="9" fillId="0" borderId="7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35" xfId="0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left" vertical="center"/>
    </xf>
    <xf numFmtId="0" fontId="9" fillId="0" borderId="21" xfId="0" applyFont="1" applyBorder="1" applyAlignment="1">
      <alignment horizontal="center"/>
    </xf>
    <xf numFmtId="3" fontId="6" fillId="0" borderId="21" xfId="0" applyNumberFormat="1" applyFont="1" applyBorder="1" applyAlignment="1">
      <alignment horizontal="center" vertical="center"/>
    </xf>
    <xf numFmtId="3" fontId="6" fillId="0" borderId="21" xfId="0" applyNumberFormat="1" applyFont="1" applyBorder="1" applyAlignment="1">
      <alignment horizontal="center"/>
    </xf>
    <xf numFmtId="165" fontId="9" fillId="0" borderId="21" xfId="0" applyNumberFormat="1" applyFont="1" applyBorder="1" applyAlignment="1">
      <alignment horizontal="center" vertical="center"/>
    </xf>
    <xf numFmtId="165" fontId="8" fillId="0" borderId="21" xfId="0" applyNumberFormat="1" applyFont="1" applyBorder="1" applyAlignment="1">
      <alignment horizontal="center" vertical="center"/>
    </xf>
    <xf numFmtId="4" fontId="8" fillId="0" borderId="21" xfId="0" applyNumberFormat="1" applyFont="1" applyBorder="1" applyAlignment="1">
      <alignment horizontal="center"/>
    </xf>
    <xf numFmtId="165" fontId="8" fillId="0" borderId="21" xfId="0" applyNumberFormat="1" applyFont="1" applyBorder="1" applyAlignment="1">
      <alignment horizontal="center"/>
    </xf>
    <xf numFmtId="3" fontId="8" fillId="0" borderId="21" xfId="0" applyNumberFormat="1" applyFont="1" applyBorder="1" applyAlignment="1">
      <alignment horizontal="center"/>
    </xf>
    <xf numFmtId="166" fontId="8" fillId="0" borderId="21" xfId="0" applyNumberFormat="1" applyFont="1" applyBorder="1" applyAlignment="1">
      <alignment horizontal="center"/>
    </xf>
    <xf numFmtId="165" fontId="8" fillId="0" borderId="21" xfId="0" applyNumberFormat="1" applyFont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center" vertical="center"/>
    </xf>
    <xf numFmtId="3" fontId="6" fillId="0" borderId="22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/>
    </xf>
    <xf numFmtId="3" fontId="1" fillId="0" borderId="71" xfId="0" applyNumberFormat="1" applyFont="1" applyBorder="1" applyAlignment="1">
      <alignment horizontal="center"/>
    </xf>
    <xf numFmtId="165" fontId="9" fillId="12" borderId="1" xfId="0" applyNumberFormat="1" applyFont="1" applyFill="1" applyBorder="1" applyAlignment="1">
      <alignment horizontal="center" vertical="center"/>
    </xf>
    <xf numFmtId="0" fontId="6" fillId="0" borderId="62" xfId="0" applyFont="1" applyBorder="1" applyAlignment="1">
      <alignment horizontal="center"/>
    </xf>
    <xf numFmtId="49" fontId="6" fillId="0" borderId="14" xfId="0" applyNumberFormat="1" applyFont="1" applyBorder="1" applyAlignment="1">
      <alignment horizontal="left"/>
    </xf>
    <xf numFmtId="49" fontId="5" fillId="0" borderId="14" xfId="0" applyNumberFormat="1" applyFont="1" applyBorder="1" applyAlignment="1">
      <alignment horizontal="left"/>
    </xf>
    <xf numFmtId="3" fontId="8" fillId="0" borderId="14" xfId="0" applyNumberFormat="1" applyFont="1" applyBorder="1" applyAlignment="1">
      <alignment horizontal="center" vertical="center"/>
    </xf>
    <xf numFmtId="3" fontId="6" fillId="10" borderId="14" xfId="0" applyNumberFormat="1" applyFont="1" applyFill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3" fontId="19" fillId="13" borderId="14" xfId="2" applyNumberFormat="1" applyFont="1" applyBorder="1" applyAlignment="1">
      <alignment horizontal="center"/>
    </xf>
    <xf numFmtId="3" fontId="6" fillId="0" borderId="60" xfId="0" applyNumberFormat="1" applyFont="1" applyBorder="1" applyAlignment="1">
      <alignment horizontal="center"/>
    </xf>
    <xf numFmtId="0" fontId="8" fillId="0" borderId="76" xfId="0" applyFont="1" applyBorder="1" applyAlignment="1">
      <alignment horizontal="center"/>
    </xf>
    <xf numFmtId="3" fontId="1" fillId="0" borderId="76" xfId="0" applyNumberFormat="1" applyFont="1" applyBorder="1" applyAlignment="1">
      <alignment horizontal="center"/>
    </xf>
    <xf numFmtId="0" fontId="8" fillId="0" borderId="71" xfId="0" applyFont="1" applyBorder="1" applyAlignment="1">
      <alignment horizontal="center"/>
    </xf>
    <xf numFmtId="0" fontId="9" fillId="12" borderId="14" xfId="0" applyFont="1" applyFill="1" applyBorder="1" applyAlignment="1">
      <alignment horizontal="center"/>
    </xf>
    <xf numFmtId="165" fontId="9" fillId="0" borderId="14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3" fontId="8" fillId="0" borderId="10" xfId="0" applyNumberFormat="1" applyFont="1" applyBorder="1" applyAlignment="1">
      <alignment horizontal="center"/>
    </xf>
    <xf numFmtId="165" fontId="8" fillId="0" borderId="62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/>
    </xf>
    <xf numFmtId="166" fontId="11" fillId="12" borderId="70" xfId="0" applyNumberFormat="1" applyFont="1" applyFill="1" applyBorder="1" applyAlignment="1">
      <alignment horizontal="center"/>
    </xf>
    <xf numFmtId="165" fontId="8" fillId="0" borderId="69" xfId="0" applyNumberFormat="1" applyFont="1" applyBorder="1" applyAlignment="1">
      <alignment horizontal="center" vertical="center"/>
    </xf>
    <xf numFmtId="165" fontId="8" fillId="0" borderId="68" xfId="0" applyNumberFormat="1" applyFont="1" applyBorder="1" applyAlignment="1">
      <alignment horizontal="center" vertical="center"/>
    </xf>
    <xf numFmtId="4" fontId="8" fillId="0" borderId="68" xfId="0" applyNumberFormat="1" applyFont="1" applyBorder="1" applyAlignment="1">
      <alignment horizontal="right"/>
    </xf>
    <xf numFmtId="165" fontId="8" fillId="0" borderId="68" xfId="0" applyNumberFormat="1" applyFont="1" applyBorder="1" applyAlignment="1">
      <alignment horizontal="center"/>
    </xf>
    <xf numFmtId="3" fontId="8" fillId="0" borderId="68" xfId="0" applyNumberFormat="1" applyFont="1" applyBorder="1" applyAlignment="1">
      <alignment horizontal="center"/>
    </xf>
    <xf numFmtId="165" fontId="9" fillId="0" borderId="76" xfId="0" applyNumberFormat="1" applyFont="1" applyBorder="1" applyAlignment="1">
      <alignment horizontal="center" vertical="center"/>
    </xf>
    <xf numFmtId="165" fontId="6" fillId="12" borderId="54" xfId="0" applyNumberFormat="1" applyFont="1" applyFill="1" applyBorder="1" applyAlignment="1">
      <alignment horizontal="right"/>
    </xf>
    <xf numFmtId="4" fontId="11" fillId="12" borderId="54" xfId="0" applyNumberFormat="1" applyFont="1" applyFill="1" applyBorder="1" applyAlignment="1">
      <alignment horizontal="center"/>
    </xf>
    <xf numFmtId="4" fontId="11" fillId="12" borderId="54" xfId="0" applyNumberFormat="1" applyFont="1" applyFill="1" applyBorder="1" applyAlignment="1">
      <alignment horizontal="right"/>
    </xf>
    <xf numFmtId="165" fontId="6" fillId="12" borderId="50" xfId="0" applyNumberFormat="1" applyFont="1" applyFill="1" applyBorder="1" applyAlignment="1">
      <alignment horizontal="right"/>
    </xf>
    <xf numFmtId="165" fontId="6" fillId="12" borderId="50" xfId="0" applyNumberFormat="1" applyFont="1" applyFill="1" applyBorder="1" applyAlignment="1">
      <alignment horizontal="left"/>
    </xf>
    <xf numFmtId="165" fontId="9" fillId="0" borderId="0" xfId="0" applyNumberFormat="1" applyFont="1" applyAlignment="1">
      <alignment horizontal="right"/>
    </xf>
    <xf numFmtId="0" fontId="7" fillId="0" borderId="4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4" fontId="8" fillId="10" borderId="22" xfId="0" applyNumberFormat="1" applyFont="1" applyFill="1" applyBorder="1" applyAlignment="1">
      <alignment horizontal="center"/>
    </xf>
    <xf numFmtId="4" fontId="8" fillId="10" borderId="10" xfId="0" applyNumberFormat="1" applyFont="1" applyFill="1" applyBorder="1" applyAlignment="1">
      <alignment horizontal="center"/>
    </xf>
    <xf numFmtId="4" fontId="8" fillId="11" borderId="22" xfId="0" applyNumberFormat="1" applyFont="1" applyFill="1" applyBorder="1" applyAlignment="1">
      <alignment horizontal="center"/>
    </xf>
    <xf numFmtId="4" fontId="8" fillId="11" borderId="10" xfId="0" applyNumberFormat="1" applyFont="1" applyFill="1" applyBorder="1" applyAlignment="1">
      <alignment horizontal="center"/>
    </xf>
    <xf numFmtId="0" fontId="9" fillId="9" borderId="69" xfId="0" applyFont="1" applyFill="1" applyBorder="1" applyAlignment="1">
      <alignment horizontal="center"/>
    </xf>
    <xf numFmtId="0" fontId="9" fillId="9" borderId="68" xfId="0" applyFont="1" applyFill="1" applyBorder="1" applyAlignment="1">
      <alignment horizontal="center"/>
    </xf>
    <xf numFmtId="0" fontId="9" fillId="9" borderId="70" xfId="0" applyFont="1" applyFill="1" applyBorder="1" applyAlignment="1">
      <alignment horizontal="center"/>
    </xf>
    <xf numFmtId="4" fontId="18" fillId="9" borderId="26" xfId="0" applyNumberFormat="1" applyFont="1" applyFill="1" applyBorder="1" applyAlignment="1">
      <alignment horizontal="center" textRotation="90"/>
    </xf>
    <xf numFmtId="4" fontId="18" fillId="9" borderId="64" xfId="0" applyNumberFormat="1" applyFont="1" applyFill="1" applyBorder="1" applyAlignment="1">
      <alignment horizontal="center" textRotation="90"/>
    </xf>
    <xf numFmtId="4" fontId="18" fillId="9" borderId="27" xfId="0" applyNumberFormat="1" applyFont="1" applyFill="1" applyBorder="1" applyAlignment="1">
      <alignment horizontal="center" textRotation="90"/>
    </xf>
    <xf numFmtId="0" fontId="4" fillId="5" borderId="69" xfId="0" applyFont="1" applyFill="1" applyBorder="1" applyAlignment="1">
      <alignment horizontal="center"/>
    </xf>
    <xf numFmtId="0" fontId="4" fillId="5" borderId="68" xfId="0" applyFont="1" applyFill="1" applyBorder="1" applyAlignment="1">
      <alignment horizontal="center"/>
    </xf>
    <xf numFmtId="0" fontId="4" fillId="5" borderId="70" xfId="0" applyFont="1" applyFill="1" applyBorder="1" applyAlignment="1">
      <alignment horizontal="center"/>
    </xf>
  </cellXfs>
  <cellStyles count="4">
    <cellStyle name="Nadpis 1" xfId="1" builtinId="16"/>
    <cellStyle name="Normální" xfId="0" builtinId="0"/>
    <cellStyle name="Správně" xfId="3" builtinId="26"/>
    <cellStyle name="Špatně" xfId="2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</xdr:colOff>
      <xdr:row>106</xdr:row>
      <xdr:rowOff>33617</xdr:rowOff>
    </xdr:from>
    <xdr:to>
      <xdr:col>30</xdr:col>
      <xdr:colOff>314203</xdr:colOff>
      <xdr:row>118</xdr:row>
      <xdr:rowOff>123593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43728D9-DF2C-69B5-8240-FC50C4454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05" y="10107705"/>
          <a:ext cx="12800000" cy="18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8"/>
  <sheetViews>
    <sheetView view="pageBreakPreview" zoomScaleNormal="85" zoomScaleSheetLayoutView="100" workbookViewId="0">
      <pane ySplit="6" topLeftCell="A7" activePane="bottomLeft" state="frozen"/>
      <selection activeCell="B1" sqref="B1"/>
      <selection pane="bottomLeft" activeCell="D37" sqref="D37"/>
    </sheetView>
  </sheetViews>
  <sheetFormatPr defaultRowHeight="12.75" x14ac:dyDescent="0.2"/>
  <cols>
    <col min="1" max="2" width="5.28515625" style="237" hidden="1" customWidth="1"/>
    <col min="3" max="3" width="7" style="55" customWidth="1"/>
    <col min="4" max="4" width="50.42578125" style="58" customWidth="1"/>
    <col min="5" max="5" width="7" style="9" customWidth="1"/>
    <col min="6" max="6" width="6" style="9" customWidth="1"/>
    <col min="7" max="7" width="6.42578125" style="7" customWidth="1"/>
    <col min="8" max="8" width="8" style="8" customWidth="1"/>
    <col min="9" max="9" width="5.7109375" style="8" hidden="1" customWidth="1"/>
    <col min="10" max="10" width="1.85546875" style="8" hidden="1" customWidth="1"/>
    <col min="11" max="11" width="6.85546875" style="6" customWidth="1"/>
    <col min="12" max="12" width="7.140625" style="3" customWidth="1"/>
    <col min="13" max="13" width="5.28515625" style="10" customWidth="1"/>
    <col min="14" max="14" width="4.5703125" style="10" customWidth="1"/>
    <col min="15" max="15" width="9.28515625" style="43" customWidth="1"/>
    <col min="16" max="16" width="9.85546875" style="43" customWidth="1"/>
    <col min="17" max="17" width="6.5703125" style="267" customWidth="1"/>
    <col min="18" max="18" width="9" style="115" hidden="1" customWidth="1"/>
    <col min="19" max="19" width="6.140625" style="115" customWidth="1"/>
    <col min="20" max="21" width="7.28515625" style="115" customWidth="1"/>
    <col min="22" max="22" width="6.5703125" style="115" bestFit="1" customWidth="1"/>
    <col min="23" max="23" width="7.28515625" style="115" customWidth="1"/>
    <col min="24" max="24" width="12.85546875" style="115" hidden="1" customWidth="1"/>
    <col min="25" max="25" width="94.5703125" style="11" bestFit="1" customWidth="1"/>
    <col min="26" max="26" width="6.7109375" style="1" customWidth="1"/>
    <col min="27" max="27" width="6.7109375" style="4" customWidth="1"/>
    <col min="28" max="29" width="6.7109375" style="5" customWidth="1"/>
    <col min="30" max="30" width="6.7109375" style="1" customWidth="1"/>
    <col min="31" max="16384" width="9.140625" style="1"/>
  </cols>
  <sheetData>
    <row r="1" spans="1:31" s="12" customFormat="1" ht="15" customHeight="1" x14ac:dyDescent="0.2">
      <c r="A1" s="247"/>
      <c r="B1" s="247"/>
      <c r="C1" s="174"/>
      <c r="D1" s="175"/>
      <c r="E1" s="176"/>
      <c r="F1" s="176"/>
      <c r="G1" s="177"/>
      <c r="H1" s="178"/>
      <c r="I1" s="178"/>
      <c r="J1" s="178"/>
      <c r="K1" s="179" t="s">
        <v>95</v>
      </c>
      <c r="L1" s="179"/>
      <c r="M1" s="177"/>
      <c r="N1" s="177"/>
      <c r="O1" s="180"/>
      <c r="P1" s="180"/>
      <c r="Q1" s="263"/>
      <c r="R1" s="180"/>
      <c r="S1" s="180"/>
      <c r="T1" s="180"/>
      <c r="U1" s="180"/>
      <c r="V1" s="180"/>
      <c r="W1" s="180"/>
      <c r="X1" s="180"/>
      <c r="Y1" s="181"/>
      <c r="AB1" s="13"/>
      <c r="AC1" s="13"/>
    </row>
    <row r="2" spans="1:31" s="15" customFormat="1" ht="15" customHeight="1" x14ac:dyDescent="0.25">
      <c r="A2" s="248"/>
      <c r="B2" s="248"/>
      <c r="C2" s="182"/>
      <c r="D2" s="466" t="s">
        <v>198</v>
      </c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  <c r="P2" s="466"/>
      <c r="Q2" s="466"/>
      <c r="R2" s="466"/>
      <c r="S2" s="466"/>
      <c r="T2" s="466"/>
      <c r="U2" s="466"/>
      <c r="V2" s="466"/>
      <c r="W2" s="466"/>
      <c r="X2" s="466"/>
      <c r="Y2" s="467"/>
      <c r="AE2" s="14"/>
    </row>
    <row r="3" spans="1:31" s="21" customFormat="1" ht="18" customHeight="1" x14ac:dyDescent="0.2">
      <c r="A3" s="258"/>
      <c r="B3" s="258"/>
      <c r="C3" s="183" t="s">
        <v>0</v>
      </c>
      <c r="D3" s="56"/>
      <c r="E3" s="16" t="s">
        <v>1</v>
      </c>
      <c r="F3" s="16" t="s">
        <v>2</v>
      </c>
      <c r="G3" s="17" t="s">
        <v>3</v>
      </c>
      <c r="H3" s="18" t="s">
        <v>4</v>
      </c>
      <c r="I3" s="18"/>
      <c r="J3" s="18"/>
      <c r="K3" s="19" t="s">
        <v>5</v>
      </c>
      <c r="L3" s="19" t="s">
        <v>6</v>
      </c>
      <c r="M3" s="20" t="s">
        <v>7</v>
      </c>
      <c r="N3" s="20" t="s">
        <v>8</v>
      </c>
      <c r="O3" s="21" t="s">
        <v>9</v>
      </c>
      <c r="P3" s="21" t="s">
        <v>9</v>
      </c>
      <c r="Q3" s="268"/>
      <c r="R3" s="251" t="s">
        <v>152</v>
      </c>
      <c r="S3" s="21" t="s">
        <v>9</v>
      </c>
      <c r="T3" s="251" t="s">
        <v>186</v>
      </c>
      <c r="U3" s="21" t="s">
        <v>122</v>
      </c>
      <c r="V3" s="271" t="s">
        <v>9</v>
      </c>
      <c r="W3" s="21" t="s">
        <v>122</v>
      </c>
      <c r="X3" s="21" t="s">
        <v>146</v>
      </c>
      <c r="Y3" s="184"/>
      <c r="Z3" s="44"/>
      <c r="AA3" s="22" t="s">
        <v>10</v>
      </c>
      <c r="AB3" s="23" t="s">
        <v>11</v>
      </c>
      <c r="AC3" s="23" t="s">
        <v>12</v>
      </c>
    </row>
    <row r="4" spans="1:31" s="29" customFormat="1" ht="22.5" x14ac:dyDescent="0.2">
      <c r="A4" s="246"/>
      <c r="B4" s="246"/>
      <c r="C4" s="141" t="s">
        <v>13</v>
      </c>
      <c r="D4" s="56" t="s">
        <v>14</v>
      </c>
      <c r="E4" s="24" t="s">
        <v>13</v>
      </c>
      <c r="F4" s="24" t="s">
        <v>13</v>
      </c>
      <c r="G4" s="25" t="s">
        <v>13</v>
      </c>
      <c r="H4" s="212"/>
      <c r="I4" s="26"/>
      <c r="J4" s="26"/>
      <c r="K4" s="27"/>
      <c r="L4" s="27"/>
      <c r="M4" s="28"/>
      <c r="N4" s="28"/>
      <c r="O4" s="28" t="s">
        <v>15</v>
      </c>
      <c r="P4" s="28" t="s">
        <v>16</v>
      </c>
      <c r="Q4" s="269" t="s">
        <v>158</v>
      </c>
      <c r="R4" s="28" t="s">
        <v>153</v>
      </c>
      <c r="S4" s="28" t="s">
        <v>51</v>
      </c>
      <c r="T4" s="28" t="s">
        <v>153</v>
      </c>
      <c r="U4" s="28" t="s">
        <v>123</v>
      </c>
      <c r="V4" s="272" t="s">
        <v>74</v>
      </c>
      <c r="W4" s="28" t="s">
        <v>166</v>
      </c>
      <c r="X4" s="28" t="s">
        <v>149</v>
      </c>
      <c r="Y4" s="184" t="s">
        <v>93</v>
      </c>
      <c r="Z4" s="45"/>
      <c r="AD4" s="28"/>
    </row>
    <row r="5" spans="1:31" s="29" customFormat="1" ht="33.75" x14ac:dyDescent="0.2">
      <c r="A5" s="246"/>
      <c r="B5" s="246"/>
      <c r="C5" s="141"/>
      <c r="D5" s="56"/>
      <c r="E5" s="24"/>
      <c r="F5" s="24"/>
      <c r="G5" s="25"/>
      <c r="H5" s="26"/>
      <c r="I5" s="26"/>
      <c r="J5" s="26"/>
      <c r="K5" s="27"/>
      <c r="L5" s="27"/>
      <c r="M5" s="28"/>
      <c r="N5" s="28"/>
      <c r="O5" s="28" t="s">
        <v>89</v>
      </c>
      <c r="P5" s="28" t="s">
        <v>90</v>
      </c>
      <c r="Q5" s="269" t="s">
        <v>159</v>
      </c>
      <c r="R5" s="28" t="s">
        <v>154</v>
      </c>
      <c r="S5" s="28" t="s">
        <v>91</v>
      </c>
      <c r="T5" s="28"/>
      <c r="U5" s="28" t="s">
        <v>124</v>
      </c>
      <c r="V5" s="272" t="s">
        <v>92</v>
      </c>
      <c r="W5" s="28" t="s">
        <v>124</v>
      </c>
      <c r="X5" s="28" t="s">
        <v>150</v>
      </c>
      <c r="Y5" s="184" t="s">
        <v>94</v>
      </c>
      <c r="Z5" s="45"/>
      <c r="AD5" s="28"/>
    </row>
    <row r="6" spans="1:31" s="29" customFormat="1" ht="22.5" x14ac:dyDescent="0.2">
      <c r="A6" s="246"/>
      <c r="B6" s="246"/>
      <c r="C6" s="141" t="s">
        <v>79</v>
      </c>
      <c r="D6" s="56" t="s">
        <v>80</v>
      </c>
      <c r="E6" s="24" t="s">
        <v>81</v>
      </c>
      <c r="F6" s="24" t="s">
        <v>119</v>
      </c>
      <c r="G6" s="25" t="s">
        <v>82</v>
      </c>
      <c r="H6" s="26" t="s">
        <v>83</v>
      </c>
      <c r="I6" s="26"/>
      <c r="J6" s="26"/>
      <c r="K6" s="27" t="s">
        <v>84</v>
      </c>
      <c r="L6" s="27" t="s">
        <v>85</v>
      </c>
      <c r="M6" s="28" t="s">
        <v>86</v>
      </c>
      <c r="N6" s="28" t="s">
        <v>87</v>
      </c>
      <c r="O6" s="28" t="s">
        <v>88</v>
      </c>
      <c r="P6" s="28" t="s">
        <v>88</v>
      </c>
      <c r="Q6" s="269" t="s">
        <v>160</v>
      </c>
      <c r="R6" s="28"/>
      <c r="S6" s="28" t="s">
        <v>88</v>
      </c>
      <c r="T6" s="28"/>
      <c r="U6" s="28" t="s">
        <v>106</v>
      </c>
      <c r="V6" s="272" t="s">
        <v>88</v>
      </c>
      <c r="W6" s="28" t="s">
        <v>167</v>
      </c>
      <c r="X6" s="28"/>
      <c r="Y6" s="184"/>
      <c r="Z6" s="45"/>
      <c r="AD6" s="28"/>
    </row>
    <row r="7" spans="1:31" s="38" customFormat="1" ht="17.25" customHeight="1" thickBot="1" x14ac:dyDescent="0.25">
      <c r="A7" s="259"/>
      <c r="B7" s="259"/>
      <c r="C7" s="185"/>
      <c r="D7" s="57"/>
      <c r="E7" s="30" t="s">
        <v>17</v>
      </c>
      <c r="F7" s="30" t="s">
        <v>18</v>
      </c>
      <c r="G7" s="31" t="s">
        <v>19</v>
      </c>
      <c r="H7" s="32" t="s">
        <v>20</v>
      </c>
      <c r="I7" s="32"/>
      <c r="J7" s="32"/>
      <c r="K7" s="33" t="s">
        <v>21</v>
      </c>
      <c r="L7" s="33" t="s">
        <v>21</v>
      </c>
      <c r="M7" s="34" t="s">
        <v>22</v>
      </c>
      <c r="N7" s="34" t="s">
        <v>22</v>
      </c>
      <c r="O7" s="35"/>
      <c r="P7" s="35"/>
      <c r="Q7" s="270" t="s">
        <v>157</v>
      </c>
      <c r="R7" s="252" t="s">
        <v>132</v>
      </c>
      <c r="S7" s="35"/>
      <c r="T7" s="35" t="s">
        <v>43</v>
      </c>
      <c r="U7" s="35" t="s">
        <v>43</v>
      </c>
      <c r="V7" s="35" t="s">
        <v>43</v>
      </c>
      <c r="W7" s="35" t="s">
        <v>165</v>
      </c>
      <c r="X7" s="35" t="s">
        <v>147</v>
      </c>
      <c r="Y7" s="186"/>
      <c r="Z7" s="46"/>
      <c r="AA7" s="36">
        <f>PRODUCT(E7:H7)</f>
        <v>0</v>
      </c>
      <c r="AB7" s="37" t="e">
        <f>(100+M7)/100</f>
        <v>#VALUE!</v>
      </c>
      <c r="AC7" s="37" t="e">
        <f>(100-N7)/100</f>
        <v>#VALUE!</v>
      </c>
    </row>
    <row r="8" spans="1:31" s="2" customFormat="1" ht="21" thickTop="1" thickBot="1" x14ac:dyDescent="0.35">
      <c r="A8" s="262"/>
      <c r="B8" s="262"/>
      <c r="C8" s="227"/>
      <c r="D8" s="275"/>
      <c r="E8" s="24"/>
      <c r="F8" s="24"/>
      <c r="G8" s="25"/>
      <c r="H8" s="230"/>
      <c r="I8" s="253"/>
      <c r="J8" s="253"/>
      <c r="K8" s="254"/>
      <c r="L8" s="214"/>
      <c r="M8" s="231"/>
      <c r="N8" s="229"/>
      <c r="O8" s="255"/>
      <c r="P8" s="255"/>
      <c r="Q8" s="264"/>
      <c r="R8" s="256"/>
      <c r="S8" s="256"/>
      <c r="T8" s="256"/>
      <c r="U8" s="256"/>
      <c r="V8" s="230"/>
      <c r="W8" s="256"/>
      <c r="X8" s="230"/>
      <c r="Y8" s="257"/>
      <c r="Z8" s="51"/>
      <c r="AA8" s="52"/>
      <c r="AB8" s="53"/>
      <c r="AC8" s="53"/>
      <c r="AD8" s="42"/>
      <c r="AE8" s="54"/>
    </row>
    <row r="9" spans="1:31" s="42" customFormat="1" thickTop="1" thickBot="1" x14ac:dyDescent="0.25">
      <c r="A9" s="260"/>
      <c r="B9" s="260"/>
      <c r="C9" s="187"/>
      <c r="D9" s="62" t="s">
        <v>197</v>
      </c>
      <c r="E9" s="63"/>
      <c r="F9" s="63"/>
      <c r="G9" s="64"/>
      <c r="H9" s="65"/>
      <c r="I9" s="156"/>
      <c r="J9" s="156"/>
      <c r="K9" s="64"/>
      <c r="L9" s="65"/>
      <c r="M9" s="64"/>
      <c r="N9" s="64"/>
      <c r="O9" s="66"/>
      <c r="P9" s="173"/>
      <c r="Q9" s="265"/>
      <c r="R9" s="249"/>
      <c r="S9" s="114"/>
      <c r="T9" s="114"/>
      <c r="U9" s="114"/>
      <c r="V9" s="114"/>
      <c r="W9" s="114"/>
      <c r="X9" s="114"/>
      <c r="Y9" s="188"/>
      <c r="Z9" s="47"/>
      <c r="AA9" s="40">
        <f>PRODUCT(G9:H9)</f>
        <v>0</v>
      </c>
      <c r="AB9" s="41">
        <f>(100+M9)/100</f>
        <v>1</v>
      </c>
      <c r="AC9" s="41">
        <f>(100-N9)/100</f>
        <v>1</v>
      </c>
      <c r="AD9" s="42" t="e">
        <f>#REF!/100</f>
        <v>#REF!</v>
      </c>
    </row>
    <row r="10" spans="1:31" s="54" customFormat="1" ht="11.25" x14ac:dyDescent="0.2">
      <c r="A10" s="261"/>
      <c r="B10" s="261"/>
      <c r="C10" s="227"/>
      <c r="D10" s="228"/>
      <c r="E10" s="24"/>
      <c r="F10" s="24"/>
      <c r="G10" s="229"/>
      <c r="H10" s="230"/>
      <c r="I10" s="230"/>
      <c r="J10" s="230"/>
      <c r="K10" s="229"/>
      <c r="L10" s="230"/>
      <c r="M10" s="231"/>
      <c r="N10" s="229"/>
      <c r="O10" s="28"/>
      <c r="P10" s="232"/>
      <c r="Q10" s="266"/>
      <c r="R10" s="250"/>
      <c r="S10" s="233"/>
      <c r="T10" s="233"/>
      <c r="U10" s="233"/>
      <c r="V10" s="233"/>
      <c r="W10" s="233"/>
      <c r="X10" s="233"/>
      <c r="Y10" s="234"/>
      <c r="Z10" s="51"/>
      <c r="AA10" s="52"/>
      <c r="AB10" s="53"/>
      <c r="AC10" s="53"/>
    </row>
    <row r="11" spans="1:31" s="54" customFormat="1" ht="11.25" customHeight="1" x14ac:dyDescent="0.2">
      <c r="A11" s="276"/>
      <c r="B11" s="276"/>
      <c r="C11" s="189" t="s">
        <v>121</v>
      </c>
      <c r="D11" s="213" t="s">
        <v>199</v>
      </c>
      <c r="E11" s="49">
        <v>100</v>
      </c>
      <c r="F11" s="49">
        <v>3.5</v>
      </c>
      <c r="G11" s="39">
        <f t="shared" ref="G11" si="0">E11*F11</f>
        <v>350</v>
      </c>
      <c r="H11" s="59">
        <v>20</v>
      </c>
      <c r="I11" s="157">
        <v>0</v>
      </c>
      <c r="J11" s="157">
        <v>0</v>
      </c>
      <c r="K11" s="67">
        <f t="shared" ref="K11" si="1">CEILING(AA11*AB11,10)</f>
        <v>7000</v>
      </c>
      <c r="L11" s="68">
        <f t="shared" ref="L11" si="2">CEILING(AA11*AC11,10)</f>
        <v>7000</v>
      </c>
      <c r="M11" s="60"/>
      <c r="N11" s="50"/>
      <c r="O11" s="61" t="s">
        <v>121</v>
      </c>
      <c r="P11" s="61" t="s">
        <v>121</v>
      </c>
      <c r="Q11" s="352" t="s">
        <v>121</v>
      </c>
      <c r="R11" s="61" t="s">
        <v>47</v>
      </c>
      <c r="S11" s="61" t="s">
        <v>203</v>
      </c>
      <c r="T11" s="127">
        <f>(K11/3600*1.21*16)</f>
        <v>37.644444444444446</v>
      </c>
      <c r="U11" s="127">
        <f>1.15*V11+T11</f>
        <v>56.044444444444444</v>
      </c>
      <c r="V11" s="127">
        <f>160*E11/1000</f>
        <v>16</v>
      </c>
      <c r="W11" s="127">
        <f>U11/Q11</f>
        <v>56.044444444444444</v>
      </c>
      <c r="X11" s="59">
        <f>G11*0.387</f>
        <v>135.45000000000002</v>
      </c>
      <c r="Y11" s="273" t="s">
        <v>236</v>
      </c>
      <c r="Z11" s="51"/>
      <c r="AA11" s="52">
        <f t="shared" ref="AA11:AA23" si="3">PRODUCT(G11:H11)</f>
        <v>7000</v>
      </c>
      <c r="AB11" s="53">
        <f t="shared" ref="AB11:AB23" si="4">(100+M11)/100</f>
        <v>1</v>
      </c>
      <c r="AC11" s="53">
        <f t="shared" ref="AC11:AC23" si="5">(100-N11)/100</f>
        <v>1</v>
      </c>
      <c r="AD11" s="42" t="e">
        <f>#REF!/100</f>
        <v>#REF!</v>
      </c>
    </row>
    <row r="12" spans="1:31" s="54" customFormat="1" ht="11.25" customHeight="1" x14ac:dyDescent="0.2">
      <c r="A12" s="276"/>
      <c r="B12" s="276"/>
      <c r="C12" s="189" t="s">
        <v>200</v>
      </c>
      <c r="D12" s="213" t="s">
        <v>201</v>
      </c>
      <c r="E12" s="49">
        <v>100</v>
      </c>
      <c r="F12" s="49">
        <v>3.5</v>
      </c>
      <c r="G12" s="39">
        <f t="shared" ref="G12" si="6">E12*F12</f>
        <v>350</v>
      </c>
      <c r="H12" s="59">
        <v>20</v>
      </c>
      <c r="I12" s="157">
        <v>0</v>
      </c>
      <c r="J12" s="157">
        <v>0</v>
      </c>
      <c r="K12" s="67">
        <f t="shared" ref="K12:K13" si="7">CEILING(AA12*AB12,10)</f>
        <v>7000</v>
      </c>
      <c r="L12" s="68">
        <f t="shared" ref="L12:L13" si="8">CEILING(AA12*AC12,10)</f>
        <v>7000</v>
      </c>
      <c r="M12" s="60"/>
      <c r="N12" s="50"/>
      <c r="O12" s="61" t="s">
        <v>200</v>
      </c>
      <c r="P12" s="61" t="s">
        <v>200</v>
      </c>
      <c r="Q12" s="352" t="s">
        <v>47</v>
      </c>
      <c r="R12" s="61" t="s">
        <v>47</v>
      </c>
      <c r="S12" s="61" t="s">
        <v>47</v>
      </c>
      <c r="T12" s="127" t="s">
        <v>47</v>
      </c>
      <c r="U12" s="127" t="s">
        <v>47</v>
      </c>
      <c r="V12" s="127" t="s">
        <v>47</v>
      </c>
      <c r="W12" s="127" t="s">
        <v>47</v>
      </c>
      <c r="X12" s="59" t="s">
        <v>47</v>
      </c>
      <c r="Y12" s="273" t="s">
        <v>202</v>
      </c>
      <c r="Z12" s="51"/>
      <c r="AA12" s="52">
        <f t="shared" si="3"/>
        <v>7000</v>
      </c>
      <c r="AB12" s="53">
        <f t="shared" si="4"/>
        <v>1</v>
      </c>
      <c r="AC12" s="53">
        <f t="shared" si="5"/>
        <v>1</v>
      </c>
      <c r="AD12" s="42" t="e">
        <f>#REF!/100</f>
        <v>#REF!</v>
      </c>
    </row>
    <row r="13" spans="1:31" s="54" customFormat="1" ht="11.25" customHeight="1" x14ac:dyDescent="0.2">
      <c r="A13" s="276"/>
      <c r="B13" s="276"/>
      <c r="C13" s="189" t="s">
        <v>129</v>
      </c>
      <c r="D13" s="213" t="s">
        <v>204</v>
      </c>
      <c r="E13" s="49">
        <v>85.7</v>
      </c>
      <c r="F13" s="49">
        <v>3.5</v>
      </c>
      <c r="G13" s="39">
        <f t="shared" ref="G13" si="9">E13*F13</f>
        <v>299.95</v>
      </c>
      <c r="H13" s="59">
        <v>20</v>
      </c>
      <c r="I13" s="157">
        <v>0</v>
      </c>
      <c r="J13" s="157">
        <v>0</v>
      </c>
      <c r="K13" s="67">
        <f t="shared" si="7"/>
        <v>6000</v>
      </c>
      <c r="L13" s="68">
        <f t="shared" si="8"/>
        <v>6000</v>
      </c>
      <c r="M13" s="60"/>
      <c r="N13" s="50"/>
      <c r="O13" s="61" t="s">
        <v>129</v>
      </c>
      <c r="P13" s="61" t="s">
        <v>129</v>
      </c>
      <c r="Q13" s="352" t="s">
        <v>121</v>
      </c>
      <c r="R13" s="61" t="s">
        <v>47</v>
      </c>
      <c r="S13" s="61" t="s">
        <v>210</v>
      </c>
      <c r="T13" s="127">
        <f>(K13/3600*1.21*16)</f>
        <v>32.266666666666666</v>
      </c>
      <c r="U13" s="127">
        <f>1.15*V13+T13</f>
        <v>45.078816666666668</v>
      </c>
      <c r="V13" s="127">
        <f>130*E13/1000</f>
        <v>11.141</v>
      </c>
      <c r="W13" s="127">
        <f>U13/Q13</f>
        <v>45.078816666666668</v>
      </c>
      <c r="X13" s="59">
        <f>G13*0.387</f>
        <v>116.08065000000001</v>
      </c>
      <c r="Y13" s="273" t="s">
        <v>236</v>
      </c>
      <c r="Z13" s="51"/>
      <c r="AA13" s="52">
        <f t="shared" si="3"/>
        <v>5999</v>
      </c>
      <c r="AB13" s="53">
        <f t="shared" si="4"/>
        <v>1</v>
      </c>
      <c r="AC13" s="53">
        <f t="shared" si="5"/>
        <v>1</v>
      </c>
      <c r="AD13" s="42" t="e">
        <f>#REF!/100</f>
        <v>#REF!</v>
      </c>
    </row>
    <row r="14" spans="1:31" s="54" customFormat="1" ht="11.25" customHeight="1" x14ac:dyDescent="0.2">
      <c r="A14" s="276"/>
      <c r="B14" s="276"/>
      <c r="C14" s="189" t="s">
        <v>205</v>
      </c>
      <c r="D14" s="213" t="s">
        <v>287</v>
      </c>
      <c r="E14" s="49">
        <v>85.7</v>
      </c>
      <c r="F14" s="49">
        <v>3.5</v>
      </c>
      <c r="G14" s="39">
        <f t="shared" ref="G14:G15" si="10">E14*F14</f>
        <v>299.95</v>
      </c>
      <c r="H14" s="59">
        <v>20</v>
      </c>
      <c r="I14" s="157">
        <v>0</v>
      </c>
      <c r="J14" s="157">
        <v>0</v>
      </c>
      <c r="K14" s="67">
        <f t="shared" ref="K14:K15" si="11">CEILING(AA14*AB14,10)</f>
        <v>6000</v>
      </c>
      <c r="L14" s="68">
        <f t="shared" ref="L14:L15" si="12">CEILING(AA14*AC14,10)</f>
        <v>6000</v>
      </c>
      <c r="M14" s="60"/>
      <c r="N14" s="50"/>
      <c r="O14" s="61" t="s">
        <v>205</v>
      </c>
      <c r="P14" s="61" t="s">
        <v>205</v>
      </c>
      <c r="Q14" s="352" t="s">
        <v>47</v>
      </c>
      <c r="R14" s="61" t="s">
        <v>47</v>
      </c>
      <c r="S14" s="61" t="s">
        <v>47</v>
      </c>
      <c r="T14" s="127" t="s">
        <v>47</v>
      </c>
      <c r="U14" s="127" t="s">
        <v>47</v>
      </c>
      <c r="V14" s="127" t="s">
        <v>47</v>
      </c>
      <c r="W14" s="127" t="s">
        <v>47</v>
      </c>
      <c r="X14" s="59" t="s">
        <v>47</v>
      </c>
      <c r="Y14" s="273" t="s">
        <v>202</v>
      </c>
      <c r="Z14" s="51"/>
      <c r="AA14" s="52">
        <f t="shared" si="3"/>
        <v>5999</v>
      </c>
      <c r="AB14" s="53">
        <f t="shared" si="4"/>
        <v>1</v>
      </c>
      <c r="AC14" s="53">
        <f t="shared" si="5"/>
        <v>1</v>
      </c>
      <c r="AD14" s="42" t="e">
        <f>#REF!/100</f>
        <v>#REF!</v>
      </c>
    </row>
    <row r="15" spans="1:31" s="54" customFormat="1" ht="11.25" customHeight="1" x14ac:dyDescent="0.2">
      <c r="A15" s="276"/>
      <c r="B15" s="276"/>
      <c r="C15" s="189" t="s">
        <v>175</v>
      </c>
      <c r="D15" s="213" t="s">
        <v>208</v>
      </c>
      <c r="E15" s="49">
        <v>60</v>
      </c>
      <c r="F15" s="49">
        <v>3.5</v>
      </c>
      <c r="G15" s="39">
        <f t="shared" si="10"/>
        <v>210</v>
      </c>
      <c r="H15" s="59">
        <v>20</v>
      </c>
      <c r="I15" s="157">
        <v>0</v>
      </c>
      <c r="J15" s="157">
        <v>0</v>
      </c>
      <c r="K15" s="67">
        <f t="shared" si="11"/>
        <v>4200</v>
      </c>
      <c r="L15" s="68">
        <f t="shared" si="12"/>
        <v>4200</v>
      </c>
      <c r="M15" s="60"/>
      <c r="N15" s="50"/>
      <c r="O15" s="61" t="s">
        <v>175</v>
      </c>
      <c r="P15" s="61" t="s">
        <v>175</v>
      </c>
      <c r="Q15" s="352" t="s">
        <v>121</v>
      </c>
      <c r="R15" s="61" t="s">
        <v>47</v>
      </c>
      <c r="S15" s="61" t="s">
        <v>211</v>
      </c>
      <c r="T15" s="127">
        <f>(K15/3600*1.21*16)</f>
        <v>22.586666666666666</v>
      </c>
      <c r="U15" s="127">
        <f>1.15*V15+T15</f>
        <v>31.556666666666665</v>
      </c>
      <c r="V15" s="127">
        <f>130*E15/1000</f>
        <v>7.8</v>
      </c>
      <c r="W15" s="127">
        <f>U15/Q15</f>
        <v>31.556666666666665</v>
      </c>
      <c r="X15" s="59">
        <f>G15*0.387</f>
        <v>81.27</v>
      </c>
      <c r="Y15" s="273" t="s">
        <v>299</v>
      </c>
      <c r="Z15" s="51"/>
      <c r="AA15" s="52">
        <f t="shared" si="3"/>
        <v>4200</v>
      </c>
      <c r="AB15" s="53">
        <f t="shared" si="4"/>
        <v>1</v>
      </c>
      <c r="AC15" s="53">
        <f t="shared" si="5"/>
        <v>1</v>
      </c>
      <c r="AD15" s="42" t="e">
        <f>#REF!/100</f>
        <v>#REF!</v>
      </c>
    </row>
    <row r="16" spans="1:31" s="54" customFormat="1" ht="11.25" customHeight="1" x14ac:dyDescent="0.2">
      <c r="A16" s="276"/>
      <c r="B16" s="276"/>
      <c r="C16" s="189" t="s">
        <v>207</v>
      </c>
      <c r="D16" s="213" t="s">
        <v>209</v>
      </c>
      <c r="E16" s="49">
        <v>60</v>
      </c>
      <c r="F16" s="49">
        <v>3.5</v>
      </c>
      <c r="G16" s="39">
        <f t="shared" ref="G16:G17" si="13">E16*F16</f>
        <v>210</v>
      </c>
      <c r="H16" s="59">
        <v>20</v>
      </c>
      <c r="I16" s="157">
        <v>0</v>
      </c>
      <c r="J16" s="157">
        <v>0</v>
      </c>
      <c r="K16" s="67">
        <f t="shared" ref="K16:K17" si="14">CEILING(AA16*AB16,10)</f>
        <v>4200</v>
      </c>
      <c r="L16" s="68">
        <f t="shared" ref="L16:L17" si="15">CEILING(AA16*AC16,10)</f>
        <v>4200</v>
      </c>
      <c r="M16" s="60"/>
      <c r="N16" s="50"/>
      <c r="O16" s="61" t="s">
        <v>207</v>
      </c>
      <c r="P16" s="61" t="s">
        <v>207</v>
      </c>
      <c r="Q16" s="352" t="s">
        <v>47</v>
      </c>
      <c r="R16" s="61" t="s">
        <v>47</v>
      </c>
      <c r="S16" s="61" t="s">
        <v>47</v>
      </c>
      <c r="T16" s="127" t="s">
        <v>47</v>
      </c>
      <c r="U16" s="127" t="s">
        <v>47</v>
      </c>
      <c r="V16" s="127" t="s">
        <v>47</v>
      </c>
      <c r="W16" s="127" t="s">
        <v>47</v>
      </c>
      <c r="X16" s="59" t="s">
        <v>47</v>
      </c>
      <c r="Y16" s="273" t="s">
        <v>202</v>
      </c>
      <c r="Z16" s="51"/>
      <c r="AA16" s="52">
        <f t="shared" si="3"/>
        <v>4200</v>
      </c>
      <c r="AB16" s="53">
        <f t="shared" si="4"/>
        <v>1</v>
      </c>
      <c r="AC16" s="53">
        <f t="shared" si="5"/>
        <v>1</v>
      </c>
      <c r="AD16" s="42" t="e">
        <f>#REF!/100</f>
        <v>#REF!</v>
      </c>
    </row>
    <row r="17" spans="1:30" s="54" customFormat="1" ht="11.25" customHeight="1" x14ac:dyDescent="0.2">
      <c r="A17" s="276"/>
      <c r="B17" s="276"/>
      <c r="C17" s="189" t="s">
        <v>176</v>
      </c>
      <c r="D17" s="213" t="s">
        <v>213</v>
      </c>
      <c r="E17" s="49">
        <v>19</v>
      </c>
      <c r="F17" s="49">
        <v>3.5</v>
      </c>
      <c r="G17" s="39">
        <f t="shared" si="13"/>
        <v>66.5</v>
      </c>
      <c r="H17" s="59">
        <v>6</v>
      </c>
      <c r="I17" s="157">
        <v>0</v>
      </c>
      <c r="J17" s="157">
        <v>0</v>
      </c>
      <c r="K17" s="67">
        <f t="shared" si="14"/>
        <v>400</v>
      </c>
      <c r="L17" s="68">
        <f t="shared" si="15"/>
        <v>400</v>
      </c>
      <c r="M17" s="60"/>
      <c r="N17" s="50"/>
      <c r="O17" s="61" t="s">
        <v>176</v>
      </c>
      <c r="P17" s="61" t="s">
        <v>176</v>
      </c>
      <c r="Q17" s="352" t="s">
        <v>121</v>
      </c>
      <c r="R17" s="61" t="s">
        <v>47</v>
      </c>
      <c r="S17" s="61" t="s">
        <v>47</v>
      </c>
      <c r="T17" s="127" t="s">
        <v>47</v>
      </c>
      <c r="U17" s="127" t="s">
        <v>47</v>
      </c>
      <c r="V17" s="127" t="s">
        <v>47</v>
      </c>
      <c r="W17" s="127" t="s">
        <v>47</v>
      </c>
      <c r="X17" s="59" t="s">
        <v>47</v>
      </c>
      <c r="Y17" s="273" t="s">
        <v>215</v>
      </c>
      <c r="Z17" s="51"/>
      <c r="AA17" s="52">
        <f t="shared" si="3"/>
        <v>399</v>
      </c>
      <c r="AB17" s="53">
        <f t="shared" si="4"/>
        <v>1</v>
      </c>
      <c r="AC17" s="53">
        <f t="shared" si="5"/>
        <v>1</v>
      </c>
      <c r="AD17" s="42" t="e">
        <f>#REF!/100</f>
        <v>#REF!</v>
      </c>
    </row>
    <row r="18" spans="1:30" s="54" customFormat="1" ht="11.25" customHeight="1" thickBot="1" x14ac:dyDescent="0.25">
      <c r="A18" s="276"/>
      <c r="B18" s="276"/>
      <c r="C18" s="189" t="s">
        <v>212</v>
      </c>
      <c r="D18" s="213" t="s">
        <v>214</v>
      </c>
      <c r="E18" s="49">
        <v>19</v>
      </c>
      <c r="F18" s="49">
        <v>3.5</v>
      </c>
      <c r="G18" s="39">
        <f t="shared" ref="G18:G19" si="16">E18*F18</f>
        <v>66.5</v>
      </c>
      <c r="H18" s="59">
        <v>10</v>
      </c>
      <c r="I18" s="157">
        <v>0</v>
      </c>
      <c r="J18" s="157">
        <v>0</v>
      </c>
      <c r="K18" s="355">
        <f t="shared" ref="K18:K19" si="17">CEILING(AA18*AB18,10)</f>
        <v>670</v>
      </c>
      <c r="L18" s="356">
        <f t="shared" ref="L18:L19" si="18">CEILING(AA18*AC18,10)</f>
        <v>670</v>
      </c>
      <c r="M18" s="60"/>
      <c r="N18" s="50"/>
      <c r="O18" s="61" t="s">
        <v>212</v>
      </c>
      <c r="P18" s="61" t="s">
        <v>212</v>
      </c>
      <c r="Q18" s="352" t="s">
        <v>47</v>
      </c>
      <c r="R18" s="61" t="s">
        <v>47</v>
      </c>
      <c r="S18" s="61" t="s">
        <v>47</v>
      </c>
      <c r="T18" s="127" t="s">
        <v>47</v>
      </c>
      <c r="U18" s="127" t="s">
        <v>47</v>
      </c>
      <c r="V18" s="127" t="s">
        <v>47</v>
      </c>
      <c r="W18" s="127" t="s">
        <v>47</v>
      </c>
      <c r="X18" s="59" t="s">
        <v>47</v>
      </c>
      <c r="Y18" s="273" t="s">
        <v>202</v>
      </c>
      <c r="Z18" s="51"/>
      <c r="AA18" s="52">
        <f t="shared" si="3"/>
        <v>665</v>
      </c>
      <c r="AB18" s="53">
        <f t="shared" si="4"/>
        <v>1</v>
      </c>
      <c r="AC18" s="53">
        <f t="shared" si="5"/>
        <v>1</v>
      </c>
      <c r="AD18" s="42" t="e">
        <f>#REF!/100</f>
        <v>#REF!</v>
      </c>
    </row>
    <row r="19" spans="1:30" s="54" customFormat="1" ht="11.25" customHeight="1" x14ac:dyDescent="0.2">
      <c r="A19" s="276"/>
      <c r="B19" s="276"/>
      <c r="C19" s="363">
        <v>5</v>
      </c>
      <c r="D19" s="213" t="s">
        <v>216</v>
      </c>
      <c r="E19" s="49">
        <v>102</v>
      </c>
      <c r="F19" s="49">
        <v>3.5</v>
      </c>
      <c r="G19" s="39">
        <f t="shared" si="16"/>
        <v>357</v>
      </c>
      <c r="H19" s="59">
        <v>11.2</v>
      </c>
      <c r="I19" s="157">
        <v>0</v>
      </c>
      <c r="J19" s="157">
        <v>0</v>
      </c>
      <c r="K19" s="357">
        <f t="shared" si="17"/>
        <v>4000</v>
      </c>
      <c r="L19" s="358">
        <f t="shared" si="18"/>
        <v>4000</v>
      </c>
      <c r="M19" s="60"/>
      <c r="N19" s="50"/>
      <c r="O19" s="61" t="s">
        <v>177</v>
      </c>
      <c r="P19" s="61" t="s">
        <v>177</v>
      </c>
      <c r="Q19" s="352" t="s">
        <v>121</v>
      </c>
      <c r="R19" s="61" t="s">
        <v>47</v>
      </c>
      <c r="S19" s="61" t="s">
        <v>222</v>
      </c>
      <c r="T19" s="127">
        <f>(K19/3600*1.21*16)</f>
        <v>21.511111111111113</v>
      </c>
      <c r="U19" s="127">
        <f>1.15*V19+T19</f>
        <v>21.511111111111113</v>
      </c>
      <c r="V19" s="127">
        <v>0</v>
      </c>
      <c r="W19" s="127">
        <f>U19/Q19</f>
        <v>21.511111111111113</v>
      </c>
      <c r="X19" s="59">
        <f>G19*0.387</f>
        <v>138.15899999999999</v>
      </c>
      <c r="Y19" s="273" t="s">
        <v>237</v>
      </c>
      <c r="Z19" s="51"/>
      <c r="AA19" s="52">
        <f t="shared" si="3"/>
        <v>3998.3999999999996</v>
      </c>
      <c r="AB19" s="53">
        <f t="shared" si="4"/>
        <v>1</v>
      </c>
      <c r="AC19" s="53">
        <f t="shared" si="5"/>
        <v>1</v>
      </c>
      <c r="AD19" s="42" t="e">
        <f>#REF!/100</f>
        <v>#REF!</v>
      </c>
    </row>
    <row r="20" spans="1:30" s="54" customFormat="1" ht="11.25" customHeight="1" x14ac:dyDescent="0.2">
      <c r="A20" s="276"/>
      <c r="B20" s="276"/>
      <c r="C20" s="189" t="s">
        <v>218</v>
      </c>
      <c r="D20" s="213" t="s">
        <v>217</v>
      </c>
      <c r="E20" s="49">
        <v>102</v>
      </c>
      <c r="F20" s="49">
        <v>3.5</v>
      </c>
      <c r="G20" s="39">
        <f t="shared" ref="G20" si="19">E20*F20</f>
        <v>357</v>
      </c>
      <c r="H20" s="59" t="s">
        <v>219</v>
      </c>
      <c r="I20" s="157">
        <v>0</v>
      </c>
      <c r="J20" s="157">
        <v>0</v>
      </c>
      <c r="K20" s="359">
        <f t="shared" ref="K20" si="20">CEILING(AA20*AB20,10)</f>
        <v>0</v>
      </c>
      <c r="L20" s="360">
        <v>1000</v>
      </c>
      <c r="M20" s="60">
        <v>-100</v>
      </c>
      <c r="N20" s="50"/>
      <c r="O20" s="61" t="s">
        <v>177</v>
      </c>
      <c r="P20" s="61" t="s">
        <v>218</v>
      </c>
      <c r="Q20" s="352" t="s">
        <v>175</v>
      </c>
      <c r="R20" s="61" t="s">
        <v>47</v>
      </c>
      <c r="S20" s="61" t="s">
        <v>178</v>
      </c>
      <c r="T20" s="127">
        <f>(K20/3600*1.21*16)</f>
        <v>0</v>
      </c>
      <c r="U20" s="127">
        <f>1.15*V20+T20</f>
        <v>15.248999999999999</v>
      </c>
      <c r="V20" s="127">
        <f>130*E20/1000</f>
        <v>13.26</v>
      </c>
      <c r="W20" s="127">
        <f>U20/Q20</f>
        <v>5.0829999999999993</v>
      </c>
      <c r="X20" s="59">
        <f>G20*0.387</f>
        <v>138.15899999999999</v>
      </c>
      <c r="Y20" s="273" t="s">
        <v>244</v>
      </c>
      <c r="Z20" s="51"/>
      <c r="AA20" s="52">
        <f t="shared" si="3"/>
        <v>357</v>
      </c>
      <c r="AB20" s="53">
        <f t="shared" si="4"/>
        <v>0</v>
      </c>
      <c r="AC20" s="53">
        <f t="shared" si="5"/>
        <v>1</v>
      </c>
      <c r="AD20" s="42" t="e">
        <f>#REF!/100</f>
        <v>#REF!</v>
      </c>
    </row>
    <row r="21" spans="1:30" s="54" customFormat="1" ht="11.25" customHeight="1" thickBot="1" x14ac:dyDescent="0.25">
      <c r="A21" s="276"/>
      <c r="B21" s="276"/>
      <c r="C21" s="189" t="s">
        <v>221</v>
      </c>
      <c r="D21" s="213" t="s">
        <v>217</v>
      </c>
      <c r="E21" s="49">
        <v>102</v>
      </c>
      <c r="F21" s="49">
        <v>3.5</v>
      </c>
      <c r="G21" s="39">
        <f t="shared" ref="G21:G22" si="21">E21*F21</f>
        <v>357</v>
      </c>
      <c r="H21" s="59" t="s">
        <v>219</v>
      </c>
      <c r="I21" s="157">
        <v>0</v>
      </c>
      <c r="J21" s="157">
        <v>0</v>
      </c>
      <c r="K21" s="361">
        <f t="shared" ref="K21:K22" si="22">CEILING(AA21*AB21,10)</f>
        <v>0</v>
      </c>
      <c r="L21" s="362">
        <v>1000</v>
      </c>
      <c r="M21" s="60">
        <v>-100</v>
      </c>
      <c r="N21" s="50"/>
      <c r="O21" s="61" t="s">
        <v>177</v>
      </c>
      <c r="P21" s="61" t="s">
        <v>221</v>
      </c>
      <c r="Q21" s="352" t="s">
        <v>47</v>
      </c>
      <c r="R21" s="61" t="s">
        <v>47</v>
      </c>
      <c r="S21" s="61" t="s">
        <v>47</v>
      </c>
      <c r="T21" s="127" t="s">
        <v>47</v>
      </c>
      <c r="U21" s="127" t="s">
        <v>47</v>
      </c>
      <c r="V21" s="127" t="s">
        <v>47</v>
      </c>
      <c r="W21" s="127" t="s">
        <v>47</v>
      </c>
      <c r="X21" s="59" t="s">
        <v>47</v>
      </c>
      <c r="Y21" s="273" t="s">
        <v>244</v>
      </c>
      <c r="Z21" s="51"/>
      <c r="AA21" s="52">
        <f t="shared" si="3"/>
        <v>357</v>
      </c>
      <c r="AB21" s="53">
        <f t="shared" si="4"/>
        <v>0</v>
      </c>
      <c r="AC21" s="53">
        <f t="shared" si="5"/>
        <v>1</v>
      </c>
      <c r="AD21" s="42" t="e">
        <f>#REF!/100</f>
        <v>#REF!</v>
      </c>
    </row>
    <row r="22" spans="1:30" s="54" customFormat="1" ht="11.25" customHeight="1" x14ac:dyDescent="0.2">
      <c r="A22" s="276"/>
      <c r="B22" s="276"/>
      <c r="C22" s="189">
        <v>6</v>
      </c>
      <c r="D22" s="213" t="s">
        <v>223</v>
      </c>
      <c r="E22" s="49">
        <v>100</v>
      </c>
      <c r="F22" s="49">
        <v>3.5</v>
      </c>
      <c r="G22" s="39">
        <f t="shared" si="21"/>
        <v>350</v>
      </c>
      <c r="H22" s="59">
        <v>6</v>
      </c>
      <c r="I22" s="157">
        <v>0</v>
      </c>
      <c r="J22" s="157">
        <v>0</v>
      </c>
      <c r="K22" s="67">
        <f t="shared" si="22"/>
        <v>2100</v>
      </c>
      <c r="L22" s="68">
        <f t="shared" ref="L22" si="23">CEILING(AA22*AC22,10)</f>
        <v>2100</v>
      </c>
      <c r="M22" s="60"/>
      <c r="N22" s="50"/>
      <c r="O22" s="61" t="s">
        <v>220</v>
      </c>
      <c r="P22" s="61" t="s">
        <v>220</v>
      </c>
      <c r="Q22" s="352" t="s">
        <v>47</v>
      </c>
      <c r="R22" s="61" t="s">
        <v>47</v>
      </c>
      <c r="S22" s="61" t="s">
        <v>47</v>
      </c>
      <c r="T22" s="127" t="s">
        <v>47</v>
      </c>
      <c r="U22" s="127" t="s">
        <v>47</v>
      </c>
      <c r="V22" s="127" t="s">
        <v>47</v>
      </c>
      <c r="W22" s="127" t="s">
        <v>47</v>
      </c>
      <c r="X22" s="59" t="s">
        <v>47</v>
      </c>
      <c r="Y22" s="273" t="s">
        <v>224</v>
      </c>
      <c r="Z22" s="51"/>
      <c r="AA22" s="52">
        <f t="shared" si="3"/>
        <v>2100</v>
      </c>
      <c r="AB22" s="53">
        <f t="shared" si="4"/>
        <v>1</v>
      </c>
      <c r="AC22" s="53">
        <f t="shared" si="5"/>
        <v>1</v>
      </c>
      <c r="AD22" s="42" t="e">
        <f>#REF!/100</f>
        <v>#REF!</v>
      </c>
    </row>
    <row r="23" spans="1:30" s="54" customFormat="1" ht="11.25" customHeight="1" x14ac:dyDescent="0.2">
      <c r="A23" s="276"/>
      <c r="B23" s="276"/>
      <c r="C23" s="363">
        <v>7</v>
      </c>
      <c r="D23" s="213" t="s">
        <v>226</v>
      </c>
      <c r="E23" s="49">
        <v>360</v>
      </c>
      <c r="F23" s="49">
        <v>2.5</v>
      </c>
      <c r="G23" s="39">
        <f t="shared" ref="G23" si="24">E23*F23</f>
        <v>900</v>
      </c>
      <c r="H23" s="59">
        <v>15</v>
      </c>
      <c r="I23" s="157">
        <v>0</v>
      </c>
      <c r="J23" s="157">
        <v>0</v>
      </c>
      <c r="K23" s="67">
        <f t="shared" ref="K23" si="25">CEILING(AA23*AB23,10)</f>
        <v>13500</v>
      </c>
      <c r="L23" s="68">
        <f t="shared" ref="L23" si="26">CEILING(AA23*AC23,10)</f>
        <v>13500</v>
      </c>
      <c r="M23" s="60"/>
      <c r="N23" s="50"/>
      <c r="O23" s="61" t="s">
        <v>225</v>
      </c>
      <c r="P23" s="61" t="s">
        <v>225</v>
      </c>
      <c r="Q23" s="352" t="s">
        <v>47</v>
      </c>
      <c r="R23" s="61" t="s">
        <v>47</v>
      </c>
      <c r="S23" s="61" t="s">
        <v>47</v>
      </c>
      <c r="T23" s="127" t="s">
        <v>47</v>
      </c>
      <c r="U23" s="127" t="s">
        <v>47</v>
      </c>
      <c r="V23" s="127" t="s">
        <v>47</v>
      </c>
      <c r="W23" s="127" t="s">
        <v>47</v>
      </c>
      <c r="X23" s="59" t="s">
        <v>47</v>
      </c>
      <c r="Y23" s="273" t="s">
        <v>227</v>
      </c>
      <c r="Z23" s="51"/>
      <c r="AA23" s="52">
        <f t="shared" si="3"/>
        <v>13500</v>
      </c>
      <c r="AB23" s="53">
        <f t="shared" si="4"/>
        <v>1</v>
      </c>
      <c r="AC23" s="53">
        <f t="shared" si="5"/>
        <v>1</v>
      </c>
      <c r="AD23" s="42" t="e">
        <f>#REF!/100</f>
        <v>#REF!</v>
      </c>
    </row>
    <row r="24" spans="1:30" s="54" customFormat="1" ht="11.25" customHeight="1" x14ac:dyDescent="0.2">
      <c r="A24" s="261"/>
      <c r="B24" s="261"/>
      <c r="C24" s="227"/>
      <c r="D24" s="309"/>
      <c r="E24" s="24"/>
      <c r="F24" s="24"/>
      <c r="G24" s="25"/>
      <c r="H24" s="230"/>
      <c r="I24" s="253"/>
      <c r="J24" s="253"/>
      <c r="K24" s="254"/>
      <c r="L24" s="214"/>
      <c r="M24" s="231"/>
      <c r="N24" s="229"/>
      <c r="O24" s="255"/>
      <c r="P24" s="255"/>
      <c r="Q24" s="353"/>
      <c r="R24" s="256"/>
      <c r="S24" s="256"/>
      <c r="T24" s="230"/>
      <c r="U24" s="230"/>
      <c r="V24" s="230"/>
      <c r="W24" s="230"/>
      <c r="X24" s="230"/>
      <c r="Y24" s="310"/>
      <c r="Z24" s="51"/>
      <c r="AA24" s="52"/>
      <c r="AB24" s="53"/>
      <c r="AC24" s="53"/>
      <c r="AD24" s="42"/>
    </row>
    <row r="25" spans="1:30" s="54" customFormat="1" ht="11.25" customHeight="1" thickBot="1" x14ac:dyDescent="0.25">
      <c r="A25" s="261"/>
      <c r="B25" s="261"/>
      <c r="C25" s="227"/>
      <c r="D25" s="309"/>
      <c r="E25" s="24"/>
      <c r="F25" s="24"/>
      <c r="G25" s="25"/>
      <c r="H25" s="230"/>
      <c r="I25" s="253"/>
      <c r="J25" s="253"/>
      <c r="K25" s="254"/>
      <c r="L25" s="214"/>
      <c r="M25" s="231"/>
      <c r="N25" s="229"/>
      <c r="O25" s="255"/>
      <c r="P25" s="255"/>
      <c r="Q25" s="264"/>
      <c r="R25" s="256"/>
      <c r="S25" s="256"/>
      <c r="T25" s="256"/>
      <c r="U25" s="256"/>
      <c r="V25" s="230"/>
      <c r="W25" s="256"/>
      <c r="X25" s="230"/>
      <c r="Y25" s="310"/>
      <c r="Z25" s="51"/>
      <c r="AA25" s="52"/>
      <c r="AB25" s="53"/>
      <c r="AC25" s="53"/>
      <c r="AD25" s="42"/>
    </row>
    <row r="26" spans="1:30" s="42" customFormat="1" ht="12" thickBot="1" x14ac:dyDescent="0.25">
      <c r="A26" s="260"/>
      <c r="B26" s="260"/>
      <c r="C26" s="187"/>
      <c r="D26" s="62" t="s">
        <v>228</v>
      </c>
      <c r="E26" s="63"/>
      <c r="F26" s="63"/>
      <c r="G26" s="64"/>
      <c r="H26" s="65"/>
      <c r="I26" s="156"/>
      <c r="J26" s="156"/>
      <c r="K26" s="64"/>
      <c r="L26" s="65"/>
      <c r="M26" s="64"/>
      <c r="N26" s="64"/>
      <c r="O26" s="66"/>
      <c r="P26" s="173"/>
      <c r="Q26" s="265"/>
      <c r="R26" s="249"/>
      <c r="S26" s="114"/>
      <c r="T26" s="114"/>
      <c r="U26" s="114"/>
      <c r="V26" s="114"/>
      <c r="W26" s="114"/>
      <c r="X26" s="114"/>
      <c r="Y26" s="188"/>
      <c r="Z26" s="47"/>
      <c r="AA26" s="40">
        <f>PRODUCT(G26:H26)</f>
        <v>0</v>
      </c>
      <c r="AB26" s="41">
        <f>(100+M26)/100</f>
        <v>1</v>
      </c>
      <c r="AC26" s="41">
        <f>(100-N26)/100</f>
        <v>1</v>
      </c>
      <c r="AD26" s="42" t="e">
        <f>#REF!/100</f>
        <v>#REF!</v>
      </c>
    </row>
    <row r="27" spans="1:30" s="54" customFormat="1" ht="11.25" x14ac:dyDescent="0.2">
      <c r="A27" s="261"/>
      <c r="B27" s="261"/>
      <c r="C27" s="227"/>
      <c r="D27" s="228"/>
      <c r="E27" s="24"/>
      <c r="F27" s="24"/>
      <c r="G27" s="229"/>
      <c r="H27" s="230"/>
      <c r="I27" s="230"/>
      <c r="J27" s="230"/>
      <c r="K27" s="229"/>
      <c r="L27" s="230"/>
      <c r="M27" s="231"/>
      <c r="N27" s="229"/>
      <c r="O27" s="28"/>
      <c r="P27" s="232"/>
      <c r="Q27" s="266"/>
      <c r="R27" s="250"/>
      <c r="S27" s="233"/>
      <c r="T27" s="233"/>
      <c r="U27" s="233"/>
      <c r="V27" s="233"/>
      <c r="W27" s="233"/>
      <c r="X27" s="233"/>
      <c r="Y27" s="234"/>
      <c r="Z27" s="51"/>
      <c r="AA27" s="52"/>
      <c r="AB27" s="53"/>
      <c r="AC27" s="53"/>
    </row>
    <row r="28" spans="1:30" s="54" customFormat="1" ht="11.25" customHeight="1" x14ac:dyDescent="0.2">
      <c r="A28" s="276"/>
      <c r="B28" s="276"/>
      <c r="C28" s="363">
        <v>41</v>
      </c>
      <c r="D28" s="213" t="s">
        <v>229</v>
      </c>
      <c r="E28" s="49">
        <v>31</v>
      </c>
      <c r="F28" s="49">
        <v>3.5</v>
      </c>
      <c r="G28" s="39">
        <f t="shared" ref="G28:G29" si="27">E28*F28</f>
        <v>108.5</v>
      </c>
      <c r="H28" s="59">
        <v>3.8</v>
      </c>
      <c r="I28" s="157">
        <v>0</v>
      </c>
      <c r="J28" s="157">
        <v>0</v>
      </c>
      <c r="K28" s="67">
        <f t="shared" ref="K28:K29" si="28">CEILING(AA28*AB28,10)</f>
        <v>420</v>
      </c>
      <c r="L28" s="68">
        <f t="shared" ref="L28" si="29">CEILING(AA28*AC28,10)</f>
        <v>420</v>
      </c>
      <c r="M28" s="60"/>
      <c r="N28" s="50"/>
      <c r="O28" s="61" t="s">
        <v>230</v>
      </c>
      <c r="P28" s="61" t="s">
        <v>230</v>
      </c>
      <c r="Q28" s="352" t="s">
        <v>121</v>
      </c>
      <c r="R28" s="61" t="s">
        <v>47</v>
      </c>
      <c r="S28" s="61" t="s">
        <v>231</v>
      </c>
      <c r="T28" s="127">
        <f>(K28/3600*1.21*12)</f>
        <v>1.694</v>
      </c>
      <c r="U28" s="127">
        <f t="shared" ref="U28:U37" si="30">1.15*V28+T28</f>
        <v>6.3285</v>
      </c>
      <c r="V28" s="127">
        <f>130*E28/1000</f>
        <v>4.03</v>
      </c>
      <c r="W28" s="127">
        <f t="shared" ref="W28:W37" si="31">U28/Q28</f>
        <v>6.3285</v>
      </c>
      <c r="X28" s="59">
        <f t="shared" ref="X28:X36" si="32">G28*0.387</f>
        <v>41.9895</v>
      </c>
      <c r="Y28" s="273" t="s">
        <v>232</v>
      </c>
      <c r="Z28" s="51"/>
      <c r="AA28" s="52">
        <f t="shared" ref="AA28:AA38" si="33">PRODUCT(G28:H28)</f>
        <v>412.29999999999995</v>
      </c>
      <c r="AB28" s="53">
        <f t="shared" ref="AB28:AB38" si="34">(100+M28)/100</f>
        <v>1</v>
      </c>
      <c r="AC28" s="53">
        <f t="shared" ref="AC28:AC38" si="35">(100-N28)/100</f>
        <v>1</v>
      </c>
      <c r="AD28" s="42" t="e">
        <f>#REF!/100</f>
        <v>#REF!</v>
      </c>
    </row>
    <row r="29" spans="1:30" s="54" customFormat="1" ht="11.25" customHeight="1" thickBot="1" x14ac:dyDescent="0.25">
      <c r="A29" s="276"/>
      <c r="B29" s="276"/>
      <c r="C29" s="189" t="s">
        <v>230</v>
      </c>
      <c r="D29" s="213" t="s">
        <v>234</v>
      </c>
      <c r="E29" s="49">
        <v>71</v>
      </c>
      <c r="F29" s="49">
        <v>3.5</v>
      </c>
      <c r="G29" s="39">
        <f t="shared" si="27"/>
        <v>248.5</v>
      </c>
      <c r="H29" s="59">
        <v>3.93</v>
      </c>
      <c r="I29" s="157">
        <v>0</v>
      </c>
      <c r="J29" s="157">
        <v>0</v>
      </c>
      <c r="K29" s="67">
        <f t="shared" si="28"/>
        <v>980</v>
      </c>
      <c r="L29" s="68">
        <f t="shared" ref="L29" si="36">CEILING(AA29*AC29,10)</f>
        <v>980</v>
      </c>
      <c r="M29" s="60"/>
      <c r="N29" s="50"/>
      <c r="O29" s="61" t="s">
        <v>230</v>
      </c>
      <c r="P29" s="61" t="s">
        <v>230</v>
      </c>
      <c r="Q29" s="352" t="s">
        <v>121</v>
      </c>
      <c r="R29" s="61" t="s">
        <v>47</v>
      </c>
      <c r="S29" s="61" t="s">
        <v>231</v>
      </c>
      <c r="T29" s="127">
        <v>0</v>
      </c>
      <c r="U29" s="127">
        <f t="shared" si="30"/>
        <v>2.2424999999999997</v>
      </c>
      <c r="V29" s="127">
        <f>130*15/1000</f>
        <v>1.95</v>
      </c>
      <c r="W29" s="127">
        <f t="shared" si="31"/>
        <v>2.2424999999999997</v>
      </c>
      <c r="X29" s="59">
        <f t="shared" si="32"/>
        <v>96.169499999999999</v>
      </c>
      <c r="Y29" s="273" t="s">
        <v>235</v>
      </c>
      <c r="Z29" s="51"/>
      <c r="AA29" s="52">
        <f t="shared" si="33"/>
        <v>976.60500000000002</v>
      </c>
      <c r="AB29" s="53">
        <f t="shared" si="34"/>
        <v>1</v>
      </c>
      <c r="AC29" s="53">
        <f t="shared" si="35"/>
        <v>1</v>
      </c>
      <c r="AD29" s="42" t="e">
        <f>#REF!/100</f>
        <v>#REF!</v>
      </c>
    </row>
    <row r="30" spans="1:30" s="54" customFormat="1" ht="11.25" customHeight="1" x14ac:dyDescent="0.2">
      <c r="A30" s="276"/>
      <c r="B30" s="276"/>
      <c r="C30" s="363">
        <v>42</v>
      </c>
      <c r="D30" s="213" t="s">
        <v>241</v>
      </c>
      <c r="E30" s="49">
        <v>95.1</v>
      </c>
      <c r="F30" s="49">
        <v>3.5</v>
      </c>
      <c r="G30" s="39">
        <f t="shared" ref="G30:G31" si="37">E30*F30</f>
        <v>332.84999999999997</v>
      </c>
      <c r="H30" s="59">
        <v>12</v>
      </c>
      <c r="I30" s="157">
        <v>0</v>
      </c>
      <c r="J30" s="157">
        <v>0</v>
      </c>
      <c r="K30" s="357">
        <f t="shared" ref="K30:K31" si="38">CEILING(AA30*AB30,10)</f>
        <v>4000</v>
      </c>
      <c r="L30" s="358">
        <f t="shared" ref="L30" si="39">CEILING(AA30*AC30,10)</f>
        <v>4000</v>
      </c>
      <c r="M30" s="60"/>
      <c r="N30" s="50"/>
      <c r="O30" s="61" t="s">
        <v>233</v>
      </c>
      <c r="P30" s="61" t="s">
        <v>233</v>
      </c>
      <c r="Q30" s="352" t="s">
        <v>121</v>
      </c>
      <c r="R30" s="61" t="s">
        <v>47</v>
      </c>
      <c r="S30" s="61" t="s">
        <v>243</v>
      </c>
      <c r="T30" s="127">
        <f>(K30/3600*1.21*12)</f>
        <v>16.133333333333333</v>
      </c>
      <c r="U30" s="127">
        <f t="shared" si="30"/>
        <v>16.133333333333333</v>
      </c>
      <c r="V30" s="127">
        <v>0</v>
      </c>
      <c r="W30" s="127">
        <f t="shared" si="31"/>
        <v>16.133333333333333</v>
      </c>
      <c r="X30" s="59">
        <f t="shared" si="32"/>
        <v>128.81295</v>
      </c>
      <c r="Y30" s="273" t="s">
        <v>238</v>
      </c>
      <c r="Z30" s="51"/>
      <c r="AA30" s="52">
        <f t="shared" si="33"/>
        <v>3994.2</v>
      </c>
      <c r="AB30" s="53">
        <f t="shared" si="34"/>
        <v>1</v>
      </c>
      <c r="AC30" s="53">
        <f t="shared" si="35"/>
        <v>1</v>
      </c>
      <c r="AD30" s="42" t="e">
        <f>#REF!/100</f>
        <v>#REF!</v>
      </c>
    </row>
    <row r="31" spans="1:30" s="54" customFormat="1" ht="11.25" customHeight="1" thickBot="1" x14ac:dyDescent="0.25">
      <c r="A31" s="276"/>
      <c r="B31" s="276"/>
      <c r="C31" s="189" t="s">
        <v>335</v>
      </c>
      <c r="D31" s="213" t="s">
        <v>239</v>
      </c>
      <c r="E31" s="49">
        <v>25</v>
      </c>
      <c r="F31" s="49">
        <v>3.5</v>
      </c>
      <c r="G31" s="39">
        <f t="shared" si="37"/>
        <v>87.5</v>
      </c>
      <c r="H31" s="59" t="s">
        <v>219</v>
      </c>
      <c r="I31" s="157">
        <v>0</v>
      </c>
      <c r="J31" s="157">
        <v>0</v>
      </c>
      <c r="K31" s="361">
        <f t="shared" si="38"/>
        <v>0</v>
      </c>
      <c r="L31" s="362">
        <v>1000</v>
      </c>
      <c r="M31" s="60">
        <v>-100</v>
      </c>
      <c r="N31" s="50"/>
      <c r="O31" s="61" t="s">
        <v>233</v>
      </c>
      <c r="P31" s="61" t="s">
        <v>240</v>
      </c>
      <c r="Q31" s="352" t="s">
        <v>175</v>
      </c>
      <c r="R31" s="61" t="s">
        <v>47</v>
      </c>
      <c r="S31" s="61" t="s">
        <v>242</v>
      </c>
      <c r="T31" s="127">
        <f>(K31/3600*1.21*16)</f>
        <v>0</v>
      </c>
      <c r="U31" s="127">
        <f t="shared" si="30"/>
        <v>3.7374999999999998</v>
      </c>
      <c r="V31" s="127">
        <f>130*E31/1000</f>
        <v>3.25</v>
      </c>
      <c r="W31" s="127">
        <f t="shared" si="31"/>
        <v>1.2458333333333333</v>
      </c>
      <c r="X31" s="59">
        <f t="shared" si="32"/>
        <v>33.862500000000004</v>
      </c>
      <c r="Y31" s="273" t="s">
        <v>244</v>
      </c>
      <c r="Z31" s="51"/>
      <c r="AA31" s="52">
        <f t="shared" si="33"/>
        <v>87.5</v>
      </c>
      <c r="AB31" s="53">
        <f t="shared" si="34"/>
        <v>0</v>
      </c>
      <c r="AC31" s="53">
        <f t="shared" si="35"/>
        <v>1</v>
      </c>
      <c r="AD31" s="42" t="e">
        <f>#REF!/100</f>
        <v>#REF!</v>
      </c>
    </row>
    <row r="32" spans="1:30" s="54" customFormat="1" ht="11.25" customHeight="1" x14ac:dyDescent="0.2">
      <c r="A32" s="276"/>
      <c r="B32" s="276"/>
      <c r="C32" s="363">
        <v>43</v>
      </c>
      <c r="D32" s="213" t="s">
        <v>245</v>
      </c>
      <c r="E32" s="49">
        <v>26</v>
      </c>
      <c r="F32" s="49">
        <v>3.5</v>
      </c>
      <c r="G32" s="39">
        <f t="shared" ref="G32" si="40">E32*F32</f>
        <v>91</v>
      </c>
      <c r="H32" s="59">
        <v>8</v>
      </c>
      <c r="I32" s="157">
        <v>0</v>
      </c>
      <c r="J32" s="157">
        <v>0</v>
      </c>
      <c r="K32" s="67">
        <f t="shared" ref="K32" si="41">CEILING(AA32*AB32,10)</f>
        <v>730</v>
      </c>
      <c r="L32" s="68">
        <f t="shared" ref="L32" si="42">CEILING(AA32*AC32,10)</f>
        <v>730</v>
      </c>
      <c r="M32" s="60"/>
      <c r="N32" s="50"/>
      <c r="O32" s="61" t="s">
        <v>249</v>
      </c>
      <c r="P32" s="61" t="s">
        <v>258</v>
      </c>
      <c r="Q32" s="352" t="s">
        <v>121</v>
      </c>
      <c r="R32" s="61" t="s">
        <v>47</v>
      </c>
      <c r="S32" s="61" t="s">
        <v>246</v>
      </c>
      <c r="T32" s="127">
        <f>(K32/3600*1.21*12)</f>
        <v>2.9443333333333332</v>
      </c>
      <c r="U32" s="127">
        <f t="shared" si="30"/>
        <v>6.8313333333333333</v>
      </c>
      <c r="V32" s="127">
        <f>130*E32/1000</f>
        <v>3.38</v>
      </c>
      <c r="W32" s="127">
        <f t="shared" si="31"/>
        <v>6.8313333333333333</v>
      </c>
      <c r="X32" s="59">
        <f t="shared" si="32"/>
        <v>35.216999999999999</v>
      </c>
      <c r="Y32" s="273" t="s">
        <v>247</v>
      </c>
      <c r="Z32" s="51"/>
      <c r="AA32" s="52">
        <f t="shared" si="33"/>
        <v>728</v>
      </c>
      <c r="AB32" s="53">
        <f t="shared" si="34"/>
        <v>1</v>
      </c>
      <c r="AC32" s="53">
        <f t="shared" si="35"/>
        <v>1</v>
      </c>
      <c r="AD32" s="42" t="e">
        <f>#REF!/100</f>
        <v>#REF!</v>
      </c>
    </row>
    <row r="33" spans="1:30" s="54" customFormat="1" ht="11.25" customHeight="1" x14ac:dyDescent="0.2">
      <c r="A33" s="276"/>
      <c r="B33" s="276"/>
      <c r="C33" s="363"/>
      <c r="D33" s="213" t="s">
        <v>248</v>
      </c>
      <c r="E33" s="49">
        <v>12</v>
      </c>
      <c r="F33" s="49">
        <v>2.2000000000000002</v>
      </c>
      <c r="G33" s="39">
        <f t="shared" ref="G33" si="43">E33*F33</f>
        <v>26.400000000000002</v>
      </c>
      <c r="H33" s="59">
        <v>10</v>
      </c>
      <c r="I33" s="157">
        <v>0</v>
      </c>
      <c r="J33" s="157">
        <v>0</v>
      </c>
      <c r="K33" s="67">
        <f t="shared" ref="K33" si="44">CEILING(AA33*AB33,10)</f>
        <v>270</v>
      </c>
      <c r="L33" s="68">
        <f t="shared" ref="L33" si="45">CEILING(AA33*AC33,10)</f>
        <v>270</v>
      </c>
      <c r="M33" s="60"/>
      <c r="N33" s="50"/>
      <c r="O33" s="61" t="s">
        <v>233</v>
      </c>
      <c r="P33" s="61" t="s">
        <v>233</v>
      </c>
      <c r="Q33" s="352" t="s">
        <v>121</v>
      </c>
      <c r="R33" s="61" t="s">
        <v>47</v>
      </c>
      <c r="S33" s="61" t="s">
        <v>250</v>
      </c>
      <c r="T33" s="127">
        <f>(K33/3600*1.21*32)</f>
        <v>2.9039999999999999</v>
      </c>
      <c r="U33" s="127">
        <f t="shared" si="30"/>
        <v>4.6979999999999995</v>
      </c>
      <c r="V33" s="127">
        <f>130*E33/1000</f>
        <v>1.56</v>
      </c>
      <c r="W33" s="127">
        <f t="shared" si="31"/>
        <v>4.6979999999999995</v>
      </c>
      <c r="X33" s="59">
        <f t="shared" si="32"/>
        <v>10.216800000000001</v>
      </c>
      <c r="Y33" s="273" t="s">
        <v>266</v>
      </c>
      <c r="Z33" s="51"/>
      <c r="AA33" s="52">
        <f t="shared" si="33"/>
        <v>264</v>
      </c>
      <c r="AB33" s="53">
        <f t="shared" si="34"/>
        <v>1</v>
      </c>
      <c r="AC33" s="53">
        <f t="shared" si="35"/>
        <v>1</v>
      </c>
      <c r="AD33" s="42" t="e">
        <f>#REF!/100</f>
        <v>#REF!</v>
      </c>
    </row>
    <row r="34" spans="1:30" s="54" customFormat="1" ht="11.25" customHeight="1" x14ac:dyDescent="0.2">
      <c r="A34" s="276"/>
      <c r="B34" s="276"/>
      <c r="C34" s="363">
        <v>45</v>
      </c>
      <c r="D34" s="213" t="s">
        <v>251</v>
      </c>
      <c r="E34" s="49">
        <v>76</v>
      </c>
      <c r="F34" s="49">
        <v>3.5</v>
      </c>
      <c r="G34" s="39">
        <f t="shared" ref="G34" si="46">E34*F34</f>
        <v>266</v>
      </c>
      <c r="H34" s="59">
        <v>6</v>
      </c>
      <c r="I34" s="157">
        <v>0</v>
      </c>
      <c r="J34" s="157">
        <v>0</v>
      </c>
      <c r="K34" s="67">
        <f t="shared" ref="K34" si="47">CEILING(AA34*AB34,10)</f>
        <v>1600</v>
      </c>
      <c r="L34" s="68">
        <f t="shared" ref="L34" si="48">CEILING(AA34*AC34,10)</f>
        <v>1600</v>
      </c>
      <c r="M34" s="60"/>
      <c r="N34" s="50"/>
      <c r="O34" s="61" t="s">
        <v>252</v>
      </c>
      <c r="P34" s="61" t="s">
        <v>252</v>
      </c>
      <c r="Q34" s="352" t="s">
        <v>121</v>
      </c>
      <c r="R34" s="61" t="s">
        <v>47</v>
      </c>
      <c r="S34" s="61" t="s">
        <v>260</v>
      </c>
      <c r="T34" s="127">
        <f>(K34/3600*1.21*16)</f>
        <v>8.604444444444443</v>
      </c>
      <c r="U34" s="127">
        <f t="shared" si="30"/>
        <v>8.604444444444443</v>
      </c>
      <c r="V34" s="127">
        <v>0</v>
      </c>
      <c r="W34" s="127">
        <f t="shared" si="31"/>
        <v>8.604444444444443</v>
      </c>
      <c r="X34" s="59">
        <f t="shared" si="32"/>
        <v>102.94200000000001</v>
      </c>
      <c r="Y34" s="273" t="s">
        <v>254</v>
      </c>
      <c r="Z34" s="51"/>
      <c r="AA34" s="52">
        <f t="shared" si="33"/>
        <v>1596</v>
      </c>
      <c r="AB34" s="53">
        <f t="shared" si="34"/>
        <v>1</v>
      </c>
      <c r="AC34" s="53">
        <f t="shared" si="35"/>
        <v>1</v>
      </c>
      <c r="AD34" s="42" t="e">
        <f>#REF!/100</f>
        <v>#REF!</v>
      </c>
    </row>
    <row r="35" spans="1:30" x14ac:dyDescent="0.2">
      <c r="D35" s="213" t="s">
        <v>251</v>
      </c>
      <c r="E35" s="49">
        <v>76</v>
      </c>
      <c r="F35" s="49">
        <v>3.5</v>
      </c>
      <c r="G35" s="39">
        <f t="shared" ref="G35:G36" si="49">E35*F35</f>
        <v>266</v>
      </c>
      <c r="H35" s="59">
        <v>0</v>
      </c>
      <c r="I35" s="157">
        <v>0</v>
      </c>
      <c r="J35" s="157">
        <v>0</v>
      </c>
      <c r="K35" s="67">
        <f t="shared" ref="K35:K36" si="50">CEILING(AA35*AB35,10)</f>
        <v>0</v>
      </c>
      <c r="L35" s="68">
        <f t="shared" ref="L35:L36" si="51">CEILING(AA35*AC35,10)</f>
        <v>0</v>
      </c>
      <c r="M35" s="60"/>
      <c r="N35" s="50"/>
      <c r="O35" s="61" t="s">
        <v>252</v>
      </c>
      <c r="P35" s="61" t="s">
        <v>252</v>
      </c>
      <c r="Q35" s="352" t="s">
        <v>129</v>
      </c>
      <c r="S35" s="61" t="s">
        <v>253</v>
      </c>
      <c r="T35" s="127">
        <v>0</v>
      </c>
      <c r="U35" s="127">
        <f t="shared" si="30"/>
        <v>8.7399999999999984</v>
      </c>
      <c r="V35" s="127">
        <f>100*E35/1000</f>
        <v>7.6</v>
      </c>
      <c r="W35" s="127">
        <f t="shared" si="31"/>
        <v>4.3699999999999992</v>
      </c>
      <c r="X35" s="59">
        <f t="shared" si="32"/>
        <v>102.94200000000001</v>
      </c>
      <c r="Y35" s="273" t="s">
        <v>255</v>
      </c>
      <c r="AA35" s="52">
        <f t="shared" si="33"/>
        <v>0</v>
      </c>
      <c r="AB35" s="53">
        <f t="shared" si="34"/>
        <v>1</v>
      </c>
      <c r="AC35" s="53">
        <f t="shared" si="35"/>
        <v>1</v>
      </c>
      <c r="AD35" s="42" t="e">
        <f>#REF!/100</f>
        <v>#REF!</v>
      </c>
    </row>
    <row r="36" spans="1:30" s="54" customFormat="1" ht="11.25" customHeight="1" x14ac:dyDescent="0.2">
      <c r="A36" s="276"/>
      <c r="B36" s="276"/>
      <c r="C36" s="363">
        <v>46</v>
      </c>
      <c r="D36" s="213" t="s">
        <v>256</v>
      </c>
      <c r="E36" s="49">
        <v>36</v>
      </c>
      <c r="F36" s="49">
        <v>3.5</v>
      </c>
      <c r="G36" s="39">
        <f t="shared" si="49"/>
        <v>126</v>
      </c>
      <c r="H36" s="59">
        <v>10</v>
      </c>
      <c r="I36" s="157">
        <v>0</v>
      </c>
      <c r="J36" s="157">
        <v>0</v>
      </c>
      <c r="K36" s="67">
        <f t="shared" si="50"/>
        <v>1260</v>
      </c>
      <c r="L36" s="68">
        <f t="shared" si="51"/>
        <v>1260</v>
      </c>
      <c r="M36" s="60"/>
      <c r="N36" s="50"/>
      <c r="O36" s="61" t="s">
        <v>259</v>
      </c>
      <c r="P36" s="61" t="s">
        <v>259</v>
      </c>
      <c r="Q36" s="352" t="s">
        <v>121</v>
      </c>
      <c r="R36" s="61" t="s">
        <v>47</v>
      </c>
      <c r="S36" s="61" t="s">
        <v>261</v>
      </c>
      <c r="T36" s="127">
        <f>(K36/3600*1.21*16)</f>
        <v>6.7759999999999998</v>
      </c>
      <c r="U36" s="127">
        <f t="shared" si="30"/>
        <v>10.916</v>
      </c>
      <c r="V36" s="127">
        <f>100*E36/1000</f>
        <v>3.6</v>
      </c>
      <c r="W36" s="127">
        <f t="shared" si="31"/>
        <v>10.916</v>
      </c>
      <c r="X36" s="59">
        <f t="shared" si="32"/>
        <v>48.762</v>
      </c>
      <c r="Y36" s="273" t="s">
        <v>254</v>
      </c>
      <c r="Z36" s="51"/>
      <c r="AA36" s="52">
        <f t="shared" si="33"/>
        <v>1260</v>
      </c>
      <c r="AB36" s="53">
        <f t="shared" si="34"/>
        <v>1</v>
      </c>
      <c r="AC36" s="53">
        <f t="shared" si="35"/>
        <v>1</v>
      </c>
      <c r="AD36" s="42" t="e">
        <f>#REF!/100</f>
        <v>#REF!</v>
      </c>
    </row>
    <row r="37" spans="1:30" s="54" customFormat="1" ht="11.25" customHeight="1" x14ac:dyDescent="0.2">
      <c r="A37" s="276"/>
      <c r="B37" s="276"/>
      <c r="C37" s="363">
        <v>47</v>
      </c>
      <c r="D37" s="213" t="s">
        <v>262</v>
      </c>
      <c r="E37" s="49">
        <v>6</v>
      </c>
      <c r="F37" s="49">
        <v>3.5</v>
      </c>
      <c r="G37" s="39">
        <f t="shared" ref="G37" si="52">E37*F37</f>
        <v>21</v>
      </c>
      <c r="H37" s="59">
        <v>0</v>
      </c>
      <c r="I37" s="157">
        <v>0</v>
      </c>
      <c r="J37" s="157">
        <v>0</v>
      </c>
      <c r="K37" s="67">
        <f t="shared" ref="K37" si="53">CEILING(AA37*AB37,10)</f>
        <v>0</v>
      </c>
      <c r="L37" s="68">
        <f t="shared" ref="L37" si="54">CEILING(AA37*AC37,10)</f>
        <v>0</v>
      </c>
      <c r="M37" s="60"/>
      <c r="N37" s="50"/>
      <c r="O37" s="61" t="s">
        <v>257</v>
      </c>
      <c r="P37" s="61" t="s">
        <v>257</v>
      </c>
      <c r="Q37" s="352" t="s">
        <v>121</v>
      </c>
      <c r="R37" s="61" t="s">
        <v>47</v>
      </c>
      <c r="S37" s="61" t="s">
        <v>264</v>
      </c>
      <c r="T37" s="127">
        <v>0.2</v>
      </c>
      <c r="U37" s="127">
        <f t="shared" si="30"/>
        <v>5.95</v>
      </c>
      <c r="V37" s="127">
        <v>5</v>
      </c>
      <c r="W37" s="127">
        <f t="shared" si="31"/>
        <v>5.95</v>
      </c>
      <c r="X37" s="59" t="s">
        <v>47</v>
      </c>
      <c r="Y37" s="273" t="s">
        <v>263</v>
      </c>
      <c r="Z37" s="51"/>
      <c r="AA37" s="52">
        <f t="shared" si="33"/>
        <v>0</v>
      </c>
      <c r="AB37" s="53">
        <f t="shared" si="34"/>
        <v>1</v>
      </c>
      <c r="AC37" s="53">
        <f t="shared" si="35"/>
        <v>1</v>
      </c>
      <c r="AD37" s="42" t="e">
        <f>#REF!/100</f>
        <v>#REF!</v>
      </c>
    </row>
    <row r="38" spans="1:30" s="54" customFormat="1" ht="11.25" customHeight="1" x14ac:dyDescent="0.2">
      <c r="A38" s="276"/>
      <c r="B38" s="276"/>
      <c r="C38" s="363">
        <v>48</v>
      </c>
      <c r="D38" s="213" t="s">
        <v>226</v>
      </c>
      <c r="E38" s="49">
        <v>360</v>
      </c>
      <c r="F38" s="49">
        <v>2.5</v>
      </c>
      <c r="G38" s="39">
        <f t="shared" ref="G38" si="55">E38*F38</f>
        <v>900</v>
      </c>
      <c r="H38" s="59">
        <v>15</v>
      </c>
      <c r="I38" s="157">
        <v>0</v>
      </c>
      <c r="J38" s="157">
        <v>0</v>
      </c>
      <c r="K38" s="67">
        <f t="shared" ref="K38" si="56">CEILING(AA38*AB38,10)</f>
        <v>13500</v>
      </c>
      <c r="L38" s="68">
        <f t="shared" ref="L38" si="57">CEILING(AA38*AC38,10)</f>
        <v>13500</v>
      </c>
      <c r="M38" s="60"/>
      <c r="N38" s="50"/>
      <c r="O38" s="61" t="s">
        <v>265</v>
      </c>
      <c r="P38" s="61" t="s">
        <v>265</v>
      </c>
      <c r="Q38" s="352" t="s">
        <v>47</v>
      </c>
      <c r="R38" s="61" t="s">
        <v>47</v>
      </c>
      <c r="S38" s="61" t="s">
        <v>47</v>
      </c>
      <c r="T38" s="127" t="s">
        <v>47</v>
      </c>
      <c r="U38" s="127" t="s">
        <v>47</v>
      </c>
      <c r="V38" s="127" t="s">
        <v>47</v>
      </c>
      <c r="W38" s="127" t="s">
        <v>47</v>
      </c>
      <c r="X38" s="59" t="s">
        <v>47</v>
      </c>
      <c r="Y38" s="273" t="s">
        <v>227</v>
      </c>
      <c r="Z38" s="51"/>
      <c r="AA38" s="52">
        <f t="shared" si="33"/>
        <v>13500</v>
      </c>
      <c r="AB38" s="53">
        <f t="shared" si="34"/>
        <v>1</v>
      </c>
      <c r="AC38" s="53">
        <f t="shared" si="35"/>
        <v>1</v>
      </c>
      <c r="AD38" s="42" t="e">
        <f>#REF!/100</f>
        <v>#REF!</v>
      </c>
    </row>
  </sheetData>
  <autoFilter ref="P1:P28" xr:uid="{00000000-0001-0000-0000-000000000000}"/>
  <mergeCells count="1">
    <mergeCell ref="D2:Y2"/>
  </mergeCells>
  <phoneticPr fontId="8" type="noConversion"/>
  <pageMargins left="0.25" right="0.25" top="0.75" bottom="0.75" header="0.3" footer="0.3"/>
  <pageSetup paperSize="9" scale="54" fitToHeight="0" orientation="landscape" r:id="rId1"/>
  <headerFooter alignWithMargins="0">
    <oddHeader xml:space="preserve">&amp;CPříloha technické zprávy č. 2 / Technical report enclosure No. 2
</oddHeader>
    <oddFooter xml:space="preserve">&amp;L&amp;"Arial CE,Tučné"FourClima s.r.o.&amp;RVypracoval / Elaborated: Radoslav Šultes
</oddFooter>
  </headerFooter>
  <colBreaks count="1" manualBreakCount="1">
    <brk id="14" max="42" man="1"/>
  </colBreaks>
  <ignoredErrors>
    <ignoredError sqref="C11 C13 C15 C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X938"/>
  <sheetViews>
    <sheetView tabSelected="1"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AM100" sqref="AM100"/>
    </sheetView>
  </sheetViews>
  <sheetFormatPr defaultRowHeight="11.25" x14ac:dyDescent="0.2"/>
  <cols>
    <col min="1" max="1" width="6.28515625" style="28" customWidth="1"/>
    <col min="2" max="2" width="56.5703125" style="89" customWidth="1"/>
    <col min="3" max="3" width="37.85546875" style="89" hidden="1" customWidth="1"/>
    <col min="4" max="4" width="5.85546875" style="29" customWidth="1"/>
    <col min="5" max="5" width="11" style="90" hidden="1" customWidth="1"/>
    <col min="6" max="7" width="10.140625" style="90" hidden="1" customWidth="1"/>
    <col min="8" max="8" width="0.85546875" style="90" hidden="1" customWidth="1"/>
    <col min="9" max="9" width="5.5703125" style="90" customWidth="1"/>
    <col min="10" max="10" width="9" style="90" customWidth="1"/>
    <col min="11" max="11" width="5.5703125" style="54" customWidth="1"/>
    <col min="12" max="12" width="5.140625" style="29" customWidth="1"/>
    <col min="13" max="13" width="6.85546875" style="29" customWidth="1"/>
    <col min="14" max="14" width="6.42578125" style="29" customWidth="1"/>
    <col min="15" max="17" width="7.140625" style="29" customWidth="1"/>
    <col min="18" max="18" width="5.5703125" style="29" customWidth="1"/>
    <col min="19" max="19" width="5.7109375" style="29" customWidth="1"/>
    <col min="20" max="20" width="8.28515625" style="29" hidden="1" customWidth="1"/>
    <col min="21" max="21" width="7.140625" style="29" hidden="1" customWidth="1"/>
    <col min="22" max="23" width="5.140625" style="92" customWidth="1"/>
    <col min="24" max="24" width="23.5703125" style="92" customWidth="1"/>
    <col min="25" max="26" width="5.85546875" style="92" hidden="1" customWidth="1"/>
    <col min="27" max="27" width="4" style="92" hidden="1" customWidth="1"/>
    <col min="28" max="28" width="1.140625" style="92" hidden="1" customWidth="1"/>
    <col min="29" max="29" width="6.28515625" style="92" bestFit="1" customWidth="1"/>
    <col min="30" max="30" width="6.85546875" style="92" customWidth="1"/>
    <col min="31" max="31" width="6.85546875" style="92" bestFit="1" customWidth="1"/>
    <col min="32" max="32" width="6.42578125" style="92" customWidth="1"/>
    <col min="33" max="33" width="9.42578125" style="92" hidden="1" customWidth="1"/>
    <col min="34" max="34" width="5.42578125" style="92" hidden="1" customWidth="1"/>
    <col min="35" max="35" width="3.5703125" style="92" hidden="1" customWidth="1"/>
    <col min="36" max="37" width="21" style="92" hidden="1" customWidth="1"/>
    <col min="38" max="39" width="15.28515625" style="92" customWidth="1"/>
    <col min="40" max="40" width="108.140625" style="92" customWidth="1"/>
    <col min="41" max="41" width="29" style="92" hidden="1" customWidth="1"/>
    <col min="42" max="42" width="33.28515625" style="92" customWidth="1"/>
    <col min="43" max="43" width="20.28515625" style="92" hidden="1" customWidth="1"/>
    <col min="44" max="44" width="24.28515625" style="92" bestFit="1" customWidth="1"/>
    <col min="45" max="45" width="23.7109375" style="92" hidden="1" customWidth="1"/>
    <col min="46" max="46" width="21.42578125" style="92" hidden="1" customWidth="1"/>
    <col min="47" max="47" width="24.7109375" style="92" hidden="1" customWidth="1"/>
    <col min="48" max="48" width="13.85546875" style="93" hidden="1" customWidth="1"/>
    <col min="49" max="49" width="28" style="72" customWidth="1"/>
    <col min="50" max="50" width="15.42578125" style="72" bestFit="1" customWidth="1"/>
    <col min="51" max="16384" width="9.140625" style="83"/>
  </cols>
  <sheetData>
    <row r="1" spans="1:50" s="77" customFormat="1" ht="15" customHeight="1" x14ac:dyDescent="0.2">
      <c r="A1" s="133" t="s">
        <v>50</v>
      </c>
      <c r="B1" s="134"/>
      <c r="C1" s="134"/>
      <c r="D1" s="135"/>
      <c r="E1" s="136"/>
      <c r="F1" s="136"/>
      <c r="G1" s="136"/>
      <c r="H1" s="136"/>
      <c r="I1" s="136"/>
      <c r="J1" s="136"/>
      <c r="K1" s="137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 t="s">
        <v>78</v>
      </c>
      <c r="W1" s="135" t="s">
        <v>78</v>
      </c>
      <c r="X1" s="135"/>
      <c r="Y1" s="135"/>
      <c r="Z1" s="135"/>
      <c r="AA1" s="135"/>
      <c r="AB1" s="135"/>
      <c r="AC1" s="135"/>
      <c r="AD1" s="135"/>
      <c r="AE1" s="135"/>
      <c r="AF1" s="69"/>
      <c r="AG1" s="138"/>
      <c r="AH1" s="69"/>
      <c r="AI1" s="69"/>
      <c r="AJ1" s="69"/>
      <c r="AK1" s="69"/>
      <c r="AL1" s="69"/>
      <c r="AM1" s="69"/>
      <c r="AN1" s="110"/>
      <c r="AO1" s="70"/>
      <c r="AP1" s="70"/>
      <c r="AQ1" s="70"/>
      <c r="AR1" s="149"/>
      <c r="AS1" s="70"/>
      <c r="AT1" s="70"/>
      <c r="AU1" s="149"/>
      <c r="AV1" s="71"/>
      <c r="AW1" s="72"/>
      <c r="AX1" s="72"/>
    </row>
    <row r="2" spans="1:50" s="77" customFormat="1" ht="14.25" customHeight="1" thickBot="1" x14ac:dyDescent="0.25">
      <c r="A2" s="378"/>
      <c r="B2" s="238" t="str">
        <f>'Příloha č.2  '!D2</f>
        <v xml:space="preserve"> AKCE / SITE: P23D018 Žabčice SPŽ MU</v>
      </c>
      <c r="C2" s="238"/>
      <c r="D2" s="239"/>
      <c r="E2" s="240"/>
      <c r="F2" s="240"/>
      <c r="G2" s="240"/>
      <c r="H2" s="240"/>
      <c r="I2" s="240"/>
      <c r="J2" s="240"/>
      <c r="K2" s="73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120"/>
      <c r="AH2" s="235"/>
      <c r="AI2" s="235"/>
      <c r="AJ2" s="235"/>
      <c r="AK2" s="235"/>
      <c r="AL2" s="235"/>
      <c r="AM2" s="235"/>
      <c r="AN2" s="111"/>
      <c r="AO2" s="235"/>
      <c r="AP2" s="118"/>
      <c r="AQ2" s="118"/>
      <c r="AR2" s="379"/>
      <c r="AS2" s="75"/>
      <c r="AT2" s="75"/>
      <c r="AU2" s="151"/>
      <c r="AV2" s="76"/>
      <c r="AW2" s="72"/>
      <c r="AX2" s="72"/>
    </row>
    <row r="3" spans="1:50" ht="13.5" customHeight="1" thickBot="1" x14ac:dyDescent="0.3">
      <c r="A3" s="140"/>
      <c r="B3" s="380"/>
      <c r="C3" s="380"/>
      <c r="D3" s="381"/>
      <c r="E3" s="382" t="s">
        <v>24</v>
      </c>
      <c r="F3" s="383"/>
      <c r="G3" s="383"/>
      <c r="H3" s="383"/>
      <c r="I3" s="383"/>
      <c r="J3" s="383"/>
      <c r="K3" s="383"/>
      <c r="L3" s="373"/>
      <c r="M3" s="374" t="s">
        <v>277</v>
      </c>
      <c r="N3" s="375"/>
      <c r="O3" s="478" t="s">
        <v>267</v>
      </c>
      <c r="P3" s="479"/>
      <c r="Q3" s="480"/>
      <c r="R3" s="472" t="s">
        <v>170</v>
      </c>
      <c r="S3" s="473"/>
      <c r="T3" s="472" t="s">
        <v>46</v>
      </c>
      <c r="U3" s="473"/>
      <c r="V3" s="473"/>
      <c r="W3" s="473"/>
      <c r="X3" s="473"/>
      <c r="Y3" s="473"/>
      <c r="Z3" s="473"/>
      <c r="AA3" s="474"/>
      <c r="AB3" s="132"/>
      <c r="AC3" s="107" t="s">
        <v>351</v>
      </c>
      <c r="AD3" s="211" t="s">
        <v>126</v>
      </c>
      <c r="AE3" s="131"/>
      <c r="AF3" s="210" t="s">
        <v>25</v>
      </c>
      <c r="AG3" s="121"/>
      <c r="AH3" s="97"/>
      <c r="AI3" s="117"/>
      <c r="AJ3" s="117"/>
      <c r="AK3" s="384"/>
      <c r="AL3" s="210" t="s">
        <v>25</v>
      </c>
      <c r="AM3" s="345"/>
      <c r="AN3" s="112"/>
      <c r="AO3" s="108"/>
      <c r="AP3" s="108"/>
      <c r="AQ3" s="108"/>
      <c r="AR3" s="153"/>
      <c r="AS3" s="196"/>
      <c r="AT3" s="159"/>
      <c r="AU3" s="152"/>
      <c r="AV3" s="144"/>
      <c r="AW3" s="78"/>
      <c r="AX3" s="78"/>
    </row>
    <row r="4" spans="1:50" ht="11.25" customHeight="1" x14ac:dyDescent="0.25">
      <c r="A4" s="140" t="s">
        <v>0</v>
      </c>
      <c r="B4" s="80"/>
      <c r="C4" s="80"/>
      <c r="D4" s="80"/>
      <c r="E4" s="81"/>
      <c r="F4" s="81"/>
      <c r="G4" s="166"/>
      <c r="H4" s="166"/>
      <c r="I4" s="158"/>
      <c r="J4" s="158"/>
      <c r="K4" s="80" t="s">
        <v>26</v>
      </c>
      <c r="L4" s="367"/>
      <c r="M4" s="79"/>
      <c r="N4" s="145" t="s">
        <v>27</v>
      </c>
      <c r="O4" s="367"/>
      <c r="P4" s="79"/>
      <c r="Q4" s="145"/>
      <c r="R4" s="475" t="s">
        <v>171</v>
      </c>
      <c r="S4" s="475" t="s">
        <v>172</v>
      </c>
      <c r="T4" s="104" t="s">
        <v>141</v>
      </c>
      <c r="U4" s="104" t="s">
        <v>143</v>
      </c>
      <c r="V4" s="104" t="s">
        <v>161</v>
      </c>
      <c r="W4" s="104" t="s">
        <v>28</v>
      </c>
      <c r="X4" s="104" t="s">
        <v>66</v>
      </c>
      <c r="Y4" s="104" t="s">
        <v>52</v>
      </c>
      <c r="Z4" s="104" t="s">
        <v>134</v>
      </c>
      <c r="AA4" s="311" t="s">
        <v>137</v>
      </c>
      <c r="AB4" s="104" t="s">
        <v>52</v>
      </c>
      <c r="AC4" s="104" t="s">
        <v>127</v>
      </c>
      <c r="AD4" s="104" t="s">
        <v>127</v>
      </c>
      <c r="AE4" s="128" t="s">
        <v>110</v>
      </c>
      <c r="AF4" s="94"/>
      <c r="AG4" s="122"/>
      <c r="AH4" s="98"/>
      <c r="AI4" s="99"/>
      <c r="AJ4" s="116" t="s">
        <v>55</v>
      </c>
      <c r="AK4" s="142"/>
      <c r="AL4" s="142"/>
      <c r="AM4" s="345"/>
      <c r="AN4" s="112"/>
      <c r="AO4" s="108"/>
      <c r="AP4" s="108"/>
      <c r="AQ4" s="108"/>
      <c r="AR4" s="153"/>
      <c r="AS4" s="82"/>
      <c r="AT4" s="163"/>
      <c r="AU4" s="153"/>
      <c r="AV4" s="145"/>
      <c r="AW4" s="78"/>
      <c r="AX4" s="78"/>
    </row>
    <row r="5" spans="1:50" ht="15" x14ac:dyDescent="0.25">
      <c r="A5" s="139" t="s">
        <v>29</v>
      </c>
      <c r="B5" s="84" t="s">
        <v>30</v>
      </c>
      <c r="C5" s="84" t="s">
        <v>96</v>
      </c>
      <c r="D5" s="84" t="s">
        <v>31</v>
      </c>
      <c r="E5" s="85" t="s">
        <v>5</v>
      </c>
      <c r="F5" s="85" t="s">
        <v>6</v>
      </c>
      <c r="G5" s="167" t="s">
        <v>5</v>
      </c>
      <c r="H5" s="167" t="s">
        <v>6</v>
      </c>
      <c r="I5" s="85" t="s">
        <v>5</v>
      </c>
      <c r="J5" s="85" t="s">
        <v>6</v>
      </c>
      <c r="K5" s="86" t="s">
        <v>32</v>
      </c>
      <c r="L5" s="376" t="s">
        <v>33</v>
      </c>
      <c r="M5" s="86" t="s">
        <v>58</v>
      </c>
      <c r="N5" s="369" t="s">
        <v>34</v>
      </c>
      <c r="O5" s="368" t="s">
        <v>33</v>
      </c>
      <c r="P5" s="86" t="s">
        <v>58</v>
      </c>
      <c r="Q5" s="369" t="s">
        <v>268</v>
      </c>
      <c r="R5" s="476"/>
      <c r="S5" s="476"/>
      <c r="T5" s="105" t="s">
        <v>142</v>
      </c>
      <c r="U5" s="105" t="s">
        <v>144</v>
      </c>
      <c r="V5" s="105" t="s">
        <v>162</v>
      </c>
      <c r="W5" s="105" t="s">
        <v>23</v>
      </c>
      <c r="X5" s="105"/>
      <c r="Y5" s="105" t="s">
        <v>53</v>
      </c>
      <c r="Z5" s="105" t="s">
        <v>135</v>
      </c>
      <c r="AA5" s="312" t="s">
        <v>138</v>
      </c>
      <c r="AB5" s="105" t="s">
        <v>53</v>
      </c>
      <c r="AC5" s="105" t="s">
        <v>23</v>
      </c>
      <c r="AD5" s="105" t="s">
        <v>23</v>
      </c>
      <c r="AE5" s="129"/>
      <c r="AF5" s="95" t="s">
        <v>35</v>
      </c>
      <c r="AG5" s="123" t="s">
        <v>59</v>
      </c>
      <c r="AH5" s="100" t="s">
        <v>36</v>
      </c>
      <c r="AI5" s="101" t="s">
        <v>37</v>
      </c>
      <c r="AJ5" s="101" t="s">
        <v>56</v>
      </c>
      <c r="AK5" s="143"/>
      <c r="AL5" s="143"/>
      <c r="AM5" s="344" t="s">
        <v>275</v>
      </c>
      <c r="AN5" s="113" t="s">
        <v>38</v>
      </c>
      <c r="AO5" s="109" t="s">
        <v>148</v>
      </c>
      <c r="AP5" s="109" t="s">
        <v>39</v>
      </c>
      <c r="AQ5" s="109" t="s">
        <v>65</v>
      </c>
      <c r="AR5" s="154" t="s">
        <v>40</v>
      </c>
      <c r="AS5" s="74" t="s">
        <v>70</v>
      </c>
      <c r="AT5" s="164" t="s">
        <v>70</v>
      </c>
      <c r="AU5" s="154" t="s">
        <v>61</v>
      </c>
      <c r="AV5" s="144" t="s">
        <v>48</v>
      </c>
      <c r="AW5" s="78"/>
      <c r="AX5" s="78"/>
    </row>
    <row r="6" spans="1:50" ht="11.25" customHeight="1" x14ac:dyDescent="0.25">
      <c r="A6" s="139"/>
      <c r="B6" s="84"/>
      <c r="C6" s="84"/>
      <c r="D6" s="84"/>
      <c r="E6" s="190"/>
      <c r="F6" s="385"/>
      <c r="G6" s="191"/>
      <c r="H6" s="386"/>
      <c r="I6" s="364" t="s">
        <v>99</v>
      </c>
      <c r="J6" s="364" t="s">
        <v>98</v>
      </c>
      <c r="K6" s="366" t="s">
        <v>100</v>
      </c>
      <c r="L6" s="370" t="s">
        <v>102</v>
      </c>
      <c r="M6" s="365" t="s">
        <v>103</v>
      </c>
      <c r="N6" s="371" t="s">
        <v>104</v>
      </c>
      <c r="O6" s="370" t="s">
        <v>102</v>
      </c>
      <c r="P6" s="365" t="s">
        <v>103</v>
      </c>
      <c r="Q6" s="371" t="s">
        <v>269</v>
      </c>
      <c r="R6" s="476"/>
      <c r="S6" s="476"/>
      <c r="T6" s="105" t="s">
        <v>105</v>
      </c>
      <c r="U6" s="105" t="s">
        <v>105</v>
      </c>
      <c r="V6" s="105" t="s">
        <v>163</v>
      </c>
      <c r="W6" s="105" t="s">
        <v>105</v>
      </c>
      <c r="X6" s="105" t="s">
        <v>107</v>
      </c>
      <c r="Y6" s="105" t="s">
        <v>53</v>
      </c>
      <c r="Z6" s="105" t="s">
        <v>136</v>
      </c>
      <c r="AA6" s="312" t="s">
        <v>139</v>
      </c>
      <c r="AB6" s="105" t="s">
        <v>53</v>
      </c>
      <c r="AC6" s="105" t="s">
        <v>128</v>
      </c>
      <c r="AD6" s="105" t="s">
        <v>128</v>
      </c>
      <c r="AE6" s="129" t="s">
        <v>109</v>
      </c>
      <c r="AF6" s="194"/>
      <c r="AG6" s="195"/>
      <c r="AH6" s="193"/>
      <c r="AI6" s="192"/>
      <c r="AJ6" s="192"/>
      <c r="AK6" s="143"/>
      <c r="AL6" s="143"/>
      <c r="AM6" s="344" t="s">
        <v>189</v>
      </c>
      <c r="AN6" s="113" t="s">
        <v>111</v>
      </c>
      <c r="AO6" s="109"/>
      <c r="AP6" s="109" t="s">
        <v>112</v>
      </c>
      <c r="AQ6" s="109"/>
      <c r="AR6" s="154" t="s">
        <v>114</v>
      </c>
      <c r="AS6" s="74"/>
      <c r="AT6" s="164"/>
      <c r="AU6" s="154" t="s">
        <v>115</v>
      </c>
      <c r="AV6" s="144"/>
      <c r="AW6" s="78"/>
      <c r="AX6" s="78"/>
    </row>
    <row r="7" spans="1:50" ht="15" x14ac:dyDescent="0.25">
      <c r="A7" s="139" t="s">
        <v>97</v>
      </c>
      <c r="B7" s="84"/>
      <c r="C7" s="84"/>
      <c r="D7" s="84"/>
      <c r="E7" s="190"/>
      <c r="F7" s="385"/>
      <c r="G7" s="191"/>
      <c r="H7" s="386"/>
      <c r="I7" s="364"/>
      <c r="J7" s="364"/>
      <c r="K7" s="366" t="s">
        <v>101</v>
      </c>
      <c r="L7" s="370"/>
      <c r="M7" s="365"/>
      <c r="N7" s="371"/>
      <c r="O7" s="370"/>
      <c r="P7" s="365"/>
      <c r="Q7" s="371"/>
      <c r="R7" s="477"/>
      <c r="S7" s="477"/>
      <c r="T7" s="105" t="s">
        <v>106</v>
      </c>
      <c r="U7" s="105" t="s">
        <v>106</v>
      </c>
      <c r="V7" s="105" t="s">
        <v>164</v>
      </c>
      <c r="W7" s="105" t="s">
        <v>106</v>
      </c>
      <c r="X7" s="105"/>
      <c r="Y7" s="105" t="s">
        <v>118</v>
      </c>
      <c r="Z7" s="105"/>
      <c r="AA7" s="312"/>
      <c r="AB7" s="105" t="s">
        <v>118</v>
      </c>
      <c r="AC7" s="105" t="s">
        <v>108</v>
      </c>
      <c r="AD7" s="105" t="s">
        <v>108</v>
      </c>
      <c r="AE7" s="129"/>
      <c r="AF7" s="194"/>
      <c r="AG7" s="195"/>
      <c r="AH7" s="193"/>
      <c r="AI7" s="192"/>
      <c r="AJ7" s="192"/>
      <c r="AK7" s="143"/>
      <c r="AL7" s="143"/>
      <c r="AM7" s="344" t="s">
        <v>190</v>
      </c>
      <c r="AN7" s="113"/>
      <c r="AO7" s="109"/>
      <c r="AP7" s="109" t="s">
        <v>113</v>
      </c>
      <c r="AQ7" s="109"/>
      <c r="AR7" s="154"/>
      <c r="AS7" s="74"/>
      <c r="AT7" s="164"/>
      <c r="AU7" s="154"/>
      <c r="AV7" s="144"/>
      <c r="AW7" s="78"/>
      <c r="AX7" s="78"/>
    </row>
    <row r="8" spans="1:50" ht="16.5" thickBot="1" x14ac:dyDescent="0.3">
      <c r="A8" s="198"/>
      <c r="B8" s="199"/>
      <c r="C8" s="199"/>
      <c r="D8" s="199" t="s">
        <v>75</v>
      </c>
      <c r="E8" s="200" t="s">
        <v>21</v>
      </c>
      <c r="F8" s="201" t="s">
        <v>21</v>
      </c>
      <c r="G8" s="202" t="s">
        <v>21</v>
      </c>
      <c r="H8" s="203" t="s">
        <v>21</v>
      </c>
      <c r="I8" s="200" t="s">
        <v>21</v>
      </c>
      <c r="J8" s="201" t="s">
        <v>21</v>
      </c>
      <c r="K8" s="205" t="s">
        <v>41</v>
      </c>
      <c r="L8" s="198" t="s">
        <v>67</v>
      </c>
      <c r="M8" s="204" t="s">
        <v>67</v>
      </c>
      <c r="N8" s="377" t="s">
        <v>42</v>
      </c>
      <c r="O8" s="198" t="s">
        <v>67</v>
      </c>
      <c r="P8" s="204" t="s">
        <v>67</v>
      </c>
      <c r="Q8" s="372" t="s">
        <v>22</v>
      </c>
      <c r="R8" s="304" t="s">
        <v>173</v>
      </c>
      <c r="S8" s="304" t="s">
        <v>174</v>
      </c>
      <c r="T8" s="106" t="s">
        <v>49</v>
      </c>
      <c r="U8" s="106" t="s">
        <v>49</v>
      </c>
      <c r="V8" s="106" t="s">
        <v>49</v>
      </c>
      <c r="W8" s="106" t="s">
        <v>49</v>
      </c>
      <c r="X8" s="106"/>
      <c r="Y8" s="106" t="s">
        <v>133</v>
      </c>
      <c r="Z8" s="106" t="s">
        <v>54</v>
      </c>
      <c r="AA8" s="313" t="s">
        <v>140</v>
      </c>
      <c r="AB8" s="106" t="s">
        <v>131</v>
      </c>
      <c r="AC8" s="106" t="s">
        <v>54</v>
      </c>
      <c r="AD8" s="106" t="s">
        <v>49</v>
      </c>
      <c r="AE8" s="130"/>
      <c r="AF8" s="96" t="s">
        <v>43</v>
      </c>
      <c r="AG8" s="124"/>
      <c r="AH8" s="102" t="s">
        <v>44</v>
      </c>
      <c r="AI8" s="103" t="s">
        <v>45</v>
      </c>
      <c r="AJ8" s="103" t="s">
        <v>57</v>
      </c>
      <c r="AK8" s="206"/>
      <c r="AL8" s="206" t="s">
        <v>156</v>
      </c>
      <c r="AM8" s="346" t="s">
        <v>358</v>
      </c>
      <c r="AN8" s="207"/>
      <c r="AO8" s="208"/>
      <c r="AP8" s="208"/>
      <c r="AQ8" s="208"/>
      <c r="AR8" s="209"/>
      <c r="AS8" s="197"/>
      <c r="AT8" s="165"/>
      <c r="AU8" s="155" t="s">
        <v>62</v>
      </c>
      <c r="AV8" s="146"/>
      <c r="AW8" s="78"/>
      <c r="AX8" s="78"/>
    </row>
    <row r="9" spans="1:50" ht="20.25" thickBot="1" x14ac:dyDescent="0.35">
      <c r="A9" s="141"/>
      <c r="B9" s="289" t="s">
        <v>328</v>
      </c>
      <c r="D9" s="28"/>
      <c r="E9" s="468" t="s">
        <v>68</v>
      </c>
      <c r="F9" s="469"/>
      <c r="G9" s="470" t="s">
        <v>69</v>
      </c>
      <c r="H9" s="471"/>
      <c r="I9" s="89"/>
      <c r="J9" s="89"/>
      <c r="K9" s="236"/>
      <c r="L9" s="236" t="s">
        <v>125</v>
      </c>
      <c r="M9" s="236"/>
      <c r="N9" s="236"/>
      <c r="O9" s="236" t="s">
        <v>125</v>
      </c>
      <c r="P9" s="236"/>
      <c r="Q9" s="236"/>
      <c r="R9" s="305"/>
      <c r="S9" s="305"/>
      <c r="T9" s="236"/>
      <c r="U9" s="245" t="s">
        <v>151</v>
      </c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6"/>
      <c r="AK9" s="160"/>
      <c r="AL9" s="160"/>
      <c r="AM9" s="160"/>
      <c r="AN9" s="290"/>
      <c r="AO9" s="291"/>
      <c r="AP9" s="236"/>
      <c r="AQ9" s="236"/>
      <c r="AR9" s="150"/>
      <c r="AS9" s="160"/>
      <c r="AT9" s="162" t="s">
        <v>71</v>
      </c>
      <c r="AU9" s="150"/>
      <c r="AV9" s="147"/>
      <c r="AW9" s="119"/>
      <c r="AX9" s="78"/>
    </row>
    <row r="10" spans="1:50" ht="15.75" thickBot="1" x14ac:dyDescent="0.3">
      <c r="A10" s="279">
        <v>1</v>
      </c>
      <c r="B10" s="280" t="s">
        <v>270</v>
      </c>
      <c r="C10" s="278" t="s">
        <v>120</v>
      </c>
      <c r="D10" s="388">
        <v>1</v>
      </c>
      <c r="E10" s="281">
        <v>4780</v>
      </c>
      <c r="F10" s="282" t="s">
        <v>47</v>
      </c>
      <c r="G10" s="282" t="e">
        <v>#VALUE!</v>
      </c>
      <c r="H10" s="282" t="s">
        <v>47</v>
      </c>
      <c r="I10" s="282">
        <f>'Příloha č.2  '!K11</f>
        <v>7000</v>
      </c>
      <c r="J10" s="282" t="s">
        <v>47</v>
      </c>
      <c r="K10" s="282">
        <v>250</v>
      </c>
      <c r="L10" s="282">
        <v>28</v>
      </c>
      <c r="M10" s="282" t="s">
        <v>316</v>
      </c>
      <c r="N10" s="282">
        <v>100</v>
      </c>
      <c r="O10" s="282" t="s">
        <v>272</v>
      </c>
      <c r="P10" s="282" t="s">
        <v>273</v>
      </c>
      <c r="Q10" s="282" t="s">
        <v>274</v>
      </c>
      <c r="R10" s="306">
        <v>3</v>
      </c>
      <c r="S10" s="306">
        <v>2</v>
      </c>
      <c r="T10" s="283">
        <v>0</v>
      </c>
      <c r="U10" s="284" t="s">
        <v>47</v>
      </c>
      <c r="V10" s="285">
        <v>0</v>
      </c>
      <c r="W10" s="285">
        <v>40</v>
      </c>
      <c r="X10" s="285" t="s">
        <v>179</v>
      </c>
      <c r="Y10" s="284" t="s">
        <v>47</v>
      </c>
      <c r="Z10" s="284" t="s">
        <v>47</v>
      </c>
      <c r="AA10" s="284" t="s">
        <v>47</v>
      </c>
      <c r="AB10" s="284" t="s">
        <v>47</v>
      </c>
      <c r="AC10" s="284">
        <f>AC13</f>
        <v>40</v>
      </c>
      <c r="AD10" s="285">
        <v>29</v>
      </c>
      <c r="AE10" s="284" t="s">
        <v>60</v>
      </c>
      <c r="AF10" s="286">
        <v>3.5</v>
      </c>
      <c r="AG10" s="284" t="s">
        <v>47</v>
      </c>
      <c r="AH10" s="286">
        <v>2.5</v>
      </c>
      <c r="AI10" s="283">
        <v>230</v>
      </c>
      <c r="AJ10" s="284" t="s">
        <v>47</v>
      </c>
      <c r="AK10" s="284" t="s">
        <v>47</v>
      </c>
      <c r="AL10" s="286">
        <f>D10*(AF10+V10+W10)</f>
        <v>43.5</v>
      </c>
      <c r="AM10" s="283">
        <v>1160</v>
      </c>
      <c r="AN10" s="283" t="s">
        <v>357</v>
      </c>
      <c r="AO10" s="308" t="s">
        <v>180</v>
      </c>
      <c r="AP10" s="282" t="s">
        <v>168</v>
      </c>
      <c r="AQ10" s="282" t="s">
        <v>63</v>
      </c>
      <c r="AR10" s="287" t="s">
        <v>64</v>
      </c>
      <c r="AS10" s="161"/>
      <c r="AT10" s="161" t="s">
        <v>72</v>
      </c>
      <c r="AU10" s="148" t="s">
        <v>47</v>
      </c>
      <c r="AV10" s="148" t="s">
        <v>47</v>
      </c>
      <c r="AW10" s="87"/>
      <c r="AX10" s="88"/>
    </row>
    <row r="11" spans="1:50" ht="13.5" thickBot="1" x14ac:dyDescent="0.25">
      <c r="A11" s="241">
        <v>1</v>
      </c>
      <c r="B11" s="315" t="s">
        <v>271</v>
      </c>
      <c r="C11" s="48" t="s">
        <v>120</v>
      </c>
      <c r="D11" s="389">
        <v>1</v>
      </c>
      <c r="E11" s="215">
        <v>4780</v>
      </c>
      <c r="F11" s="216" t="s">
        <v>47</v>
      </c>
      <c r="G11" s="216" t="e">
        <v>#VALUE!</v>
      </c>
      <c r="H11" s="216" t="s">
        <v>47</v>
      </c>
      <c r="I11" s="216" t="s">
        <v>47</v>
      </c>
      <c r="J11" s="216">
        <f>I10</f>
        <v>7000</v>
      </c>
      <c r="K11" s="216">
        <v>200</v>
      </c>
      <c r="L11" s="216">
        <v>20</v>
      </c>
      <c r="M11" s="216">
        <v>28</v>
      </c>
      <c r="N11" s="216">
        <v>100</v>
      </c>
      <c r="O11" s="216" t="s">
        <v>47</v>
      </c>
      <c r="P11" s="216" t="s">
        <v>47</v>
      </c>
      <c r="Q11" s="216"/>
      <c r="R11" s="307" t="s">
        <v>47</v>
      </c>
      <c r="S11" s="307" t="s">
        <v>47</v>
      </c>
      <c r="T11" s="220">
        <v>0</v>
      </c>
      <c r="U11" s="217" t="s">
        <v>47</v>
      </c>
      <c r="V11" s="217" t="s">
        <v>47</v>
      </c>
      <c r="W11" s="217" t="s">
        <v>47</v>
      </c>
      <c r="X11" s="217" t="s">
        <v>47</v>
      </c>
      <c r="Y11" s="217" t="s">
        <v>47</v>
      </c>
      <c r="Z11" s="217" t="s">
        <v>47</v>
      </c>
      <c r="AA11" s="217" t="s">
        <v>47</v>
      </c>
      <c r="AB11" s="217" t="s">
        <v>47</v>
      </c>
      <c r="AC11" s="217" t="s">
        <v>47</v>
      </c>
      <c r="AD11" s="218" t="s">
        <v>47</v>
      </c>
      <c r="AE11" s="217" t="s">
        <v>47</v>
      </c>
      <c r="AF11" s="222">
        <v>3.5</v>
      </c>
      <c r="AG11" s="217" t="s">
        <v>47</v>
      </c>
      <c r="AH11" s="222">
        <v>2.5</v>
      </c>
      <c r="AI11" s="220">
        <v>230</v>
      </c>
      <c r="AJ11" s="217" t="s">
        <v>47</v>
      </c>
      <c r="AK11" s="217" t="s">
        <v>47</v>
      </c>
      <c r="AL11" s="222">
        <f t="shared" ref="AL11:AL14" si="0">AF11*D11</f>
        <v>3.5</v>
      </c>
      <c r="AM11" s="220">
        <f>AM10*0.7</f>
        <v>812</v>
      </c>
      <c r="AN11" s="220" t="s">
        <v>181</v>
      </c>
      <c r="AO11" s="220" t="s">
        <v>47</v>
      </c>
      <c r="AP11" s="216" t="s">
        <v>276</v>
      </c>
      <c r="AQ11" s="216" t="s">
        <v>63</v>
      </c>
      <c r="AR11" s="242" t="s">
        <v>64</v>
      </c>
      <c r="AS11" s="161"/>
      <c r="AT11" s="161" t="s">
        <v>72</v>
      </c>
      <c r="AU11" s="148" t="s">
        <v>47</v>
      </c>
      <c r="AV11" s="148" t="s">
        <v>47</v>
      </c>
      <c r="AW11" s="87"/>
      <c r="AX11" s="88"/>
    </row>
    <row r="12" spans="1:50" ht="12" thickBot="1" x14ac:dyDescent="0.25">
      <c r="A12" s="241" t="s">
        <v>203</v>
      </c>
      <c r="B12" s="315" t="s">
        <v>278</v>
      </c>
      <c r="C12" s="48"/>
      <c r="D12" s="389">
        <v>1</v>
      </c>
      <c r="E12" s="215"/>
      <c r="F12" s="216"/>
      <c r="G12" s="216"/>
      <c r="H12" s="216"/>
      <c r="I12" s="223" t="s">
        <v>47</v>
      </c>
      <c r="J12" s="223" t="s">
        <v>47</v>
      </c>
      <c r="K12" s="223" t="s">
        <v>47</v>
      </c>
      <c r="L12" s="223" t="s">
        <v>47</v>
      </c>
      <c r="M12" s="223" t="s">
        <v>47</v>
      </c>
      <c r="N12" s="223" t="s">
        <v>47</v>
      </c>
      <c r="O12" s="223" t="s">
        <v>47</v>
      </c>
      <c r="P12" s="223" t="s">
        <v>47</v>
      </c>
      <c r="Q12" s="223"/>
      <c r="R12" s="223" t="s">
        <v>47</v>
      </c>
      <c r="S12" s="223" t="s">
        <v>47</v>
      </c>
      <c r="T12" s="216" t="s">
        <v>47</v>
      </c>
      <c r="U12" s="216" t="s">
        <v>47</v>
      </c>
      <c r="V12" s="225" t="s">
        <v>47</v>
      </c>
      <c r="W12" s="225">
        <f>AD12</f>
        <v>29</v>
      </c>
      <c r="X12" s="318" t="s">
        <v>182</v>
      </c>
      <c r="Y12" s="217"/>
      <c r="Z12" s="217"/>
      <c r="AA12" s="217"/>
      <c r="AB12" s="217"/>
      <c r="AC12" s="217" t="s">
        <v>47</v>
      </c>
      <c r="AD12" s="218">
        <f>AD10</f>
        <v>29</v>
      </c>
      <c r="AE12" s="221" t="s">
        <v>60</v>
      </c>
      <c r="AF12" s="222">
        <f>0.4*AD12</f>
        <v>11.600000000000001</v>
      </c>
      <c r="AG12" s="217"/>
      <c r="AH12" s="222"/>
      <c r="AI12" s="220"/>
      <c r="AJ12" s="217"/>
      <c r="AK12" s="217"/>
      <c r="AL12" s="222">
        <f t="shared" si="0"/>
        <v>11.600000000000001</v>
      </c>
      <c r="AM12" s="220">
        <v>382</v>
      </c>
      <c r="AN12" s="220" t="s">
        <v>284</v>
      </c>
      <c r="AO12" s="220"/>
      <c r="AP12" s="216" t="s">
        <v>276</v>
      </c>
      <c r="AQ12" s="216"/>
      <c r="AR12" s="242" t="s">
        <v>64</v>
      </c>
      <c r="AS12" s="387"/>
      <c r="AT12" s="387"/>
      <c r="AU12" s="148"/>
      <c r="AV12" s="148"/>
      <c r="AW12" s="87"/>
      <c r="AX12" s="88"/>
    </row>
    <row r="13" spans="1:50" ht="12" thickBot="1" x14ac:dyDescent="0.25">
      <c r="A13" s="241" t="s">
        <v>279</v>
      </c>
      <c r="B13" s="315" t="s">
        <v>280</v>
      </c>
      <c r="C13" s="48" t="s">
        <v>120</v>
      </c>
      <c r="D13" s="389">
        <v>1</v>
      </c>
      <c r="E13" s="215"/>
      <c r="F13" s="216"/>
      <c r="G13" s="216"/>
      <c r="H13" s="216"/>
      <c r="I13" s="223" t="s">
        <v>47</v>
      </c>
      <c r="J13" s="223" t="s">
        <v>47</v>
      </c>
      <c r="K13" s="223" t="s">
        <v>47</v>
      </c>
      <c r="L13" s="223" t="s">
        <v>47</v>
      </c>
      <c r="M13" s="223" t="s">
        <v>47</v>
      </c>
      <c r="N13" s="223" t="s">
        <v>47</v>
      </c>
      <c r="O13" s="223" t="s">
        <v>47</v>
      </c>
      <c r="P13" s="223" t="s">
        <v>47</v>
      </c>
      <c r="Q13" s="223" t="s">
        <v>281</v>
      </c>
      <c r="R13" s="223" t="s">
        <v>47</v>
      </c>
      <c r="S13" s="223" t="s">
        <v>47</v>
      </c>
      <c r="T13" s="223" t="s">
        <v>47</v>
      </c>
      <c r="U13" s="223" t="s">
        <v>47</v>
      </c>
      <c r="V13" s="223" t="s">
        <v>47</v>
      </c>
      <c r="W13" s="223" t="s">
        <v>47</v>
      </c>
      <c r="X13" s="218" t="s">
        <v>179</v>
      </c>
      <c r="Y13" s="217"/>
      <c r="Z13" s="217"/>
      <c r="AA13" s="217"/>
      <c r="AB13" s="217"/>
      <c r="AC13" s="217">
        <v>40</v>
      </c>
      <c r="AD13" s="218" t="s">
        <v>47</v>
      </c>
      <c r="AE13" s="221" t="s">
        <v>47</v>
      </c>
      <c r="AF13" s="317">
        <f>AC13*0.75</f>
        <v>30</v>
      </c>
      <c r="AG13" s="217"/>
      <c r="AH13" s="222"/>
      <c r="AI13" s="220"/>
      <c r="AJ13" s="217"/>
      <c r="AK13" s="217"/>
      <c r="AL13" s="222">
        <f t="shared" si="0"/>
        <v>30</v>
      </c>
      <c r="AM13" s="220">
        <v>125</v>
      </c>
      <c r="AN13" s="220" t="s">
        <v>282</v>
      </c>
      <c r="AO13" s="220"/>
      <c r="AP13" s="216" t="s">
        <v>283</v>
      </c>
      <c r="AQ13" s="216"/>
      <c r="AR13" s="242" t="s">
        <v>64</v>
      </c>
      <c r="AS13" s="387"/>
      <c r="AT13" s="387"/>
      <c r="AU13" s="148"/>
      <c r="AV13" s="148"/>
      <c r="AW13" s="87"/>
      <c r="AX13" s="88"/>
    </row>
    <row r="14" spans="1:50" s="172" customFormat="1" ht="11.25" customHeight="1" thickBot="1" x14ac:dyDescent="0.25">
      <c r="A14" s="243" t="s">
        <v>200</v>
      </c>
      <c r="B14" s="224" t="s">
        <v>289</v>
      </c>
      <c r="C14" s="224"/>
      <c r="D14" s="390">
        <v>1</v>
      </c>
      <c r="E14" s="223"/>
      <c r="F14" s="223"/>
      <c r="G14" s="223"/>
      <c r="H14" s="223"/>
      <c r="I14" s="223">
        <f>'Příloha č.2  '!K12</f>
        <v>7000</v>
      </c>
      <c r="J14" s="223">
        <f>'Příloha č.2  '!L12</f>
        <v>7000</v>
      </c>
      <c r="K14" s="223" t="s">
        <v>47</v>
      </c>
      <c r="L14" s="223" t="s">
        <v>47</v>
      </c>
      <c r="M14" s="223" t="s">
        <v>47</v>
      </c>
      <c r="N14" s="223" t="s">
        <v>47</v>
      </c>
      <c r="O14" s="223" t="s">
        <v>47</v>
      </c>
      <c r="P14" s="223" t="s">
        <v>47</v>
      </c>
      <c r="Q14" s="223" t="s">
        <v>47</v>
      </c>
      <c r="R14" s="223" t="s">
        <v>47</v>
      </c>
      <c r="S14" s="223" t="s">
        <v>47</v>
      </c>
      <c r="T14" s="223" t="s">
        <v>47</v>
      </c>
      <c r="U14" s="223" t="s">
        <v>47</v>
      </c>
      <c r="V14" s="223" t="s">
        <v>47</v>
      </c>
      <c r="W14" s="223" t="s">
        <v>47</v>
      </c>
      <c r="X14" s="221" t="s">
        <v>47</v>
      </c>
      <c r="Y14" s="219"/>
      <c r="Z14" s="219"/>
      <c r="AA14" s="219"/>
      <c r="AB14" s="221"/>
      <c r="AC14" s="221"/>
      <c r="AD14" s="225" t="s">
        <v>47</v>
      </c>
      <c r="AE14" s="221"/>
      <c r="AF14" s="219">
        <v>2.38</v>
      </c>
      <c r="AG14" s="217"/>
      <c r="AH14" s="217"/>
      <c r="AI14" s="220"/>
      <c r="AJ14" s="221"/>
      <c r="AK14" s="221"/>
      <c r="AL14" s="222">
        <f t="shared" si="0"/>
        <v>2.38</v>
      </c>
      <c r="AM14" s="220">
        <v>180</v>
      </c>
      <c r="AN14" s="226" t="s">
        <v>302</v>
      </c>
      <c r="AO14" s="226"/>
      <c r="AP14" s="223" t="s">
        <v>285</v>
      </c>
      <c r="AQ14" s="223"/>
      <c r="AR14" s="242" t="s">
        <v>64</v>
      </c>
      <c r="AS14" s="168"/>
      <c r="AT14" s="168"/>
      <c r="AU14" s="169"/>
      <c r="AV14" s="169"/>
      <c r="AW14" s="87"/>
      <c r="AX14" s="171"/>
    </row>
    <row r="15" spans="1:50" s="172" customFormat="1" ht="12" thickBot="1" x14ac:dyDescent="0.25">
      <c r="A15" s="292"/>
      <c r="B15" s="293"/>
      <c r="C15" s="293"/>
      <c r="D15" s="293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88"/>
      <c r="U15" s="288"/>
      <c r="V15" s="295"/>
      <c r="W15" s="295"/>
      <c r="X15" s="295"/>
      <c r="Y15" s="296"/>
      <c r="Z15" s="296"/>
      <c r="AA15" s="296"/>
      <c r="AB15" s="295"/>
      <c r="AC15" s="295"/>
      <c r="AD15" s="295"/>
      <c r="AE15" s="295"/>
      <c r="AF15" s="296"/>
      <c r="AG15" s="297"/>
      <c r="AH15" s="297"/>
      <c r="AI15" s="298"/>
      <c r="AJ15" s="295"/>
      <c r="AK15" s="295"/>
      <c r="AL15" s="299"/>
      <c r="AM15" s="298"/>
      <c r="AN15" s="300"/>
      <c r="AO15" s="300"/>
      <c r="AP15" s="294"/>
      <c r="AQ15" s="294"/>
      <c r="AR15" s="301"/>
      <c r="AS15" s="168"/>
      <c r="AT15" s="168"/>
      <c r="AU15" s="169"/>
      <c r="AV15" s="169"/>
      <c r="AW15" s="87"/>
      <c r="AX15" s="171"/>
    </row>
    <row r="16" spans="1:50" ht="15.75" thickBot="1" x14ac:dyDescent="0.3">
      <c r="A16" s="279">
        <v>2</v>
      </c>
      <c r="B16" s="280" t="s">
        <v>305</v>
      </c>
      <c r="C16" s="278" t="s">
        <v>120</v>
      </c>
      <c r="D16" s="388">
        <v>1</v>
      </c>
      <c r="E16" s="281">
        <v>4780</v>
      </c>
      <c r="F16" s="282" t="s">
        <v>47</v>
      </c>
      <c r="G16" s="282" t="e">
        <v>#VALUE!</v>
      </c>
      <c r="H16" s="282" t="s">
        <v>47</v>
      </c>
      <c r="I16" s="282">
        <f>'Příloha č.2  '!K13</f>
        <v>6000</v>
      </c>
      <c r="J16" s="282" t="s">
        <v>47</v>
      </c>
      <c r="K16" s="282">
        <v>250</v>
      </c>
      <c r="L16" s="282">
        <v>28</v>
      </c>
      <c r="M16" s="282" t="s">
        <v>316</v>
      </c>
      <c r="N16" s="282">
        <v>100</v>
      </c>
      <c r="O16" s="282" t="s">
        <v>272</v>
      </c>
      <c r="P16" s="282" t="s">
        <v>273</v>
      </c>
      <c r="Q16" s="282" t="s">
        <v>274</v>
      </c>
      <c r="R16" s="306">
        <v>3</v>
      </c>
      <c r="S16" s="306">
        <v>2</v>
      </c>
      <c r="T16" s="283">
        <v>0</v>
      </c>
      <c r="U16" s="284" t="s">
        <v>47</v>
      </c>
      <c r="V16" s="285">
        <v>0</v>
      </c>
      <c r="W16" s="285">
        <v>34</v>
      </c>
      <c r="X16" s="285" t="s">
        <v>179</v>
      </c>
      <c r="Y16" s="284" t="s">
        <v>47</v>
      </c>
      <c r="Z16" s="284" t="s">
        <v>47</v>
      </c>
      <c r="AA16" s="284" t="s">
        <v>47</v>
      </c>
      <c r="AB16" s="284" t="s">
        <v>47</v>
      </c>
      <c r="AC16" s="284">
        <f>AC19</f>
        <v>34</v>
      </c>
      <c r="AD16" s="285">
        <v>26</v>
      </c>
      <c r="AE16" s="284" t="s">
        <v>60</v>
      </c>
      <c r="AF16" s="286">
        <v>3.5</v>
      </c>
      <c r="AG16" s="284" t="s">
        <v>47</v>
      </c>
      <c r="AH16" s="286">
        <v>2.5</v>
      </c>
      <c r="AI16" s="283">
        <v>230</v>
      </c>
      <c r="AJ16" s="284" t="s">
        <v>47</v>
      </c>
      <c r="AK16" s="284" t="s">
        <v>47</v>
      </c>
      <c r="AL16" s="286">
        <f>D16*(AF16+V16+W16)</f>
        <v>37.5</v>
      </c>
      <c r="AM16" s="283">
        <v>1050</v>
      </c>
      <c r="AN16" s="283" t="s">
        <v>357</v>
      </c>
      <c r="AO16" s="308" t="s">
        <v>180</v>
      </c>
      <c r="AP16" s="282" t="s">
        <v>168</v>
      </c>
      <c r="AQ16" s="282" t="s">
        <v>63</v>
      </c>
      <c r="AR16" s="287" t="s">
        <v>64</v>
      </c>
      <c r="AS16" s="161"/>
      <c r="AT16" s="161" t="s">
        <v>72</v>
      </c>
      <c r="AU16" s="148" t="s">
        <v>47</v>
      </c>
      <c r="AV16" s="148" t="s">
        <v>47</v>
      </c>
      <c r="AW16" s="87"/>
      <c r="AX16" s="88"/>
    </row>
    <row r="17" spans="1:50" ht="13.5" thickBot="1" x14ac:dyDescent="0.25">
      <c r="A17" s="241">
        <v>2</v>
      </c>
      <c r="B17" s="315" t="s">
        <v>286</v>
      </c>
      <c r="C17" s="48" t="s">
        <v>120</v>
      </c>
      <c r="D17" s="389">
        <v>1</v>
      </c>
      <c r="E17" s="215">
        <v>4780</v>
      </c>
      <c r="F17" s="216" t="s">
        <v>47</v>
      </c>
      <c r="G17" s="216" t="e">
        <v>#VALUE!</v>
      </c>
      <c r="H17" s="216" t="s">
        <v>47</v>
      </c>
      <c r="I17" s="216" t="s">
        <v>47</v>
      </c>
      <c r="J17" s="216">
        <f>'Příloha č.2  '!L13</f>
        <v>6000</v>
      </c>
      <c r="K17" s="216">
        <v>200</v>
      </c>
      <c r="L17" s="216">
        <v>20</v>
      </c>
      <c r="M17" s="216">
        <v>28</v>
      </c>
      <c r="N17" s="216">
        <v>100</v>
      </c>
      <c r="O17" s="216" t="s">
        <v>47</v>
      </c>
      <c r="P17" s="216" t="s">
        <v>47</v>
      </c>
      <c r="Q17" s="216"/>
      <c r="R17" s="307" t="s">
        <v>47</v>
      </c>
      <c r="S17" s="307" t="s">
        <v>47</v>
      </c>
      <c r="T17" s="220">
        <v>0</v>
      </c>
      <c r="U17" s="217" t="s">
        <v>47</v>
      </c>
      <c r="V17" s="217" t="s">
        <v>47</v>
      </c>
      <c r="W17" s="217" t="s">
        <v>47</v>
      </c>
      <c r="X17" s="217" t="s">
        <v>47</v>
      </c>
      <c r="Y17" s="217" t="s">
        <v>47</v>
      </c>
      <c r="Z17" s="217" t="s">
        <v>47</v>
      </c>
      <c r="AA17" s="217" t="s">
        <v>47</v>
      </c>
      <c r="AB17" s="217" t="s">
        <v>47</v>
      </c>
      <c r="AC17" s="217" t="s">
        <v>47</v>
      </c>
      <c r="AD17" s="218" t="s">
        <v>47</v>
      </c>
      <c r="AE17" s="217" t="s">
        <v>47</v>
      </c>
      <c r="AF17" s="222">
        <v>3.5</v>
      </c>
      <c r="AG17" s="217" t="s">
        <v>47</v>
      </c>
      <c r="AH17" s="222">
        <v>2.5</v>
      </c>
      <c r="AI17" s="220">
        <v>230</v>
      </c>
      <c r="AJ17" s="217" t="s">
        <v>47</v>
      </c>
      <c r="AK17" s="217" t="s">
        <v>47</v>
      </c>
      <c r="AL17" s="222">
        <f t="shared" ref="AL17:AL20" si="1">AF17*D17</f>
        <v>3.5</v>
      </c>
      <c r="AM17" s="220">
        <f>AM16*0.7</f>
        <v>735</v>
      </c>
      <c r="AN17" s="220" t="s">
        <v>181</v>
      </c>
      <c r="AO17" s="220" t="s">
        <v>47</v>
      </c>
      <c r="AP17" s="216" t="s">
        <v>276</v>
      </c>
      <c r="AQ17" s="216" t="s">
        <v>63</v>
      </c>
      <c r="AR17" s="242" t="s">
        <v>64</v>
      </c>
      <c r="AS17" s="161"/>
      <c r="AT17" s="161" t="s">
        <v>72</v>
      </c>
      <c r="AU17" s="148" t="s">
        <v>47</v>
      </c>
      <c r="AV17" s="148" t="s">
        <v>47</v>
      </c>
      <c r="AW17" s="87"/>
      <c r="AX17" s="88"/>
    </row>
    <row r="18" spans="1:50" ht="12" thickBot="1" x14ac:dyDescent="0.25">
      <c r="A18" s="241" t="s">
        <v>210</v>
      </c>
      <c r="B18" s="315" t="s">
        <v>278</v>
      </c>
      <c r="C18" s="48"/>
      <c r="D18" s="389">
        <v>1</v>
      </c>
      <c r="E18" s="215"/>
      <c r="F18" s="216"/>
      <c r="G18" s="216"/>
      <c r="H18" s="216"/>
      <c r="I18" s="223" t="s">
        <v>47</v>
      </c>
      <c r="J18" s="223" t="s">
        <v>47</v>
      </c>
      <c r="K18" s="223" t="s">
        <v>47</v>
      </c>
      <c r="L18" s="223" t="s">
        <v>47</v>
      </c>
      <c r="M18" s="223" t="s">
        <v>47</v>
      </c>
      <c r="N18" s="223" t="s">
        <v>47</v>
      </c>
      <c r="O18" s="223" t="s">
        <v>47</v>
      </c>
      <c r="P18" s="223" t="s">
        <v>47</v>
      </c>
      <c r="Q18" s="223"/>
      <c r="R18" s="223" t="s">
        <v>47</v>
      </c>
      <c r="S18" s="223" t="s">
        <v>47</v>
      </c>
      <c r="T18" s="216" t="s">
        <v>47</v>
      </c>
      <c r="U18" s="216" t="s">
        <v>47</v>
      </c>
      <c r="V18" s="225" t="s">
        <v>47</v>
      </c>
      <c r="W18" s="225">
        <f>AD18</f>
        <v>26</v>
      </c>
      <c r="X18" s="318" t="s">
        <v>182</v>
      </c>
      <c r="Y18" s="217"/>
      <c r="Z18" s="217"/>
      <c r="AA18" s="217"/>
      <c r="AB18" s="217"/>
      <c r="AC18" s="217" t="s">
        <v>47</v>
      </c>
      <c r="AD18" s="218">
        <f>AD16</f>
        <v>26</v>
      </c>
      <c r="AE18" s="221" t="s">
        <v>60</v>
      </c>
      <c r="AF18" s="222">
        <f>0.4*AD18</f>
        <v>10.4</v>
      </c>
      <c r="AG18" s="217"/>
      <c r="AH18" s="222"/>
      <c r="AI18" s="220"/>
      <c r="AJ18" s="217"/>
      <c r="AK18" s="217"/>
      <c r="AL18" s="222">
        <f t="shared" si="1"/>
        <v>10.4</v>
      </c>
      <c r="AM18" s="220">
        <v>351</v>
      </c>
      <c r="AN18" s="220" t="s">
        <v>284</v>
      </c>
      <c r="AO18" s="220"/>
      <c r="AP18" s="216" t="s">
        <v>276</v>
      </c>
      <c r="AQ18" s="216"/>
      <c r="AR18" s="242" t="s">
        <v>64</v>
      </c>
      <c r="AS18" s="387"/>
      <c r="AT18" s="387"/>
      <c r="AU18" s="148"/>
      <c r="AV18" s="148"/>
      <c r="AW18" s="87"/>
      <c r="AX18" s="88"/>
    </row>
    <row r="19" spans="1:50" ht="12" thickBot="1" x14ac:dyDescent="0.25">
      <c r="A19" s="241" t="s">
        <v>290</v>
      </c>
      <c r="B19" s="315" t="s">
        <v>280</v>
      </c>
      <c r="C19" s="48" t="s">
        <v>120</v>
      </c>
      <c r="D19" s="389">
        <v>1</v>
      </c>
      <c r="E19" s="215"/>
      <c r="F19" s="216"/>
      <c r="G19" s="216"/>
      <c r="H19" s="216"/>
      <c r="I19" s="223" t="s">
        <v>47</v>
      </c>
      <c r="J19" s="223" t="s">
        <v>47</v>
      </c>
      <c r="K19" s="223" t="s">
        <v>47</v>
      </c>
      <c r="L19" s="223" t="s">
        <v>47</v>
      </c>
      <c r="M19" s="223" t="s">
        <v>47</v>
      </c>
      <c r="N19" s="223" t="s">
        <v>47</v>
      </c>
      <c r="O19" s="223" t="s">
        <v>47</v>
      </c>
      <c r="P19" s="223" t="s">
        <v>47</v>
      </c>
      <c r="Q19" s="223" t="s">
        <v>281</v>
      </c>
      <c r="R19" s="223" t="s">
        <v>47</v>
      </c>
      <c r="S19" s="223" t="s">
        <v>47</v>
      </c>
      <c r="T19" s="223" t="s">
        <v>47</v>
      </c>
      <c r="U19" s="223" t="s">
        <v>47</v>
      </c>
      <c r="V19" s="223" t="s">
        <v>47</v>
      </c>
      <c r="W19" s="223" t="s">
        <v>47</v>
      </c>
      <c r="X19" s="218" t="s">
        <v>179</v>
      </c>
      <c r="Y19" s="217"/>
      <c r="Z19" s="217"/>
      <c r="AA19" s="217"/>
      <c r="AB19" s="217"/>
      <c r="AC19" s="217">
        <v>34</v>
      </c>
      <c r="AD19" s="218" t="s">
        <v>47</v>
      </c>
      <c r="AE19" s="221" t="s">
        <v>47</v>
      </c>
      <c r="AF19" s="317">
        <f>AC19*0.75</f>
        <v>25.5</v>
      </c>
      <c r="AG19" s="217"/>
      <c r="AH19" s="222"/>
      <c r="AI19" s="220"/>
      <c r="AJ19" s="217"/>
      <c r="AK19" s="217"/>
      <c r="AL19" s="222">
        <f t="shared" si="1"/>
        <v>25.5</v>
      </c>
      <c r="AM19" s="220">
        <v>125</v>
      </c>
      <c r="AN19" s="220" t="s">
        <v>282</v>
      </c>
      <c r="AO19" s="220"/>
      <c r="AP19" s="216" t="s">
        <v>283</v>
      </c>
      <c r="AQ19" s="216"/>
      <c r="AR19" s="242" t="s">
        <v>64</v>
      </c>
      <c r="AS19" s="387"/>
      <c r="AT19" s="387"/>
      <c r="AU19" s="148"/>
      <c r="AV19" s="148"/>
      <c r="AW19" s="87"/>
      <c r="AX19" s="88"/>
    </row>
    <row r="20" spans="1:50" s="172" customFormat="1" ht="11.25" customHeight="1" thickBot="1" x14ac:dyDescent="0.25">
      <c r="A20" s="243" t="s">
        <v>205</v>
      </c>
      <c r="B20" s="224" t="s">
        <v>288</v>
      </c>
      <c r="C20" s="224"/>
      <c r="D20" s="390">
        <v>1</v>
      </c>
      <c r="E20" s="223"/>
      <c r="F20" s="223"/>
      <c r="G20" s="223"/>
      <c r="H20" s="223"/>
      <c r="I20" s="223">
        <f>'Příloha č.2  '!K14</f>
        <v>6000</v>
      </c>
      <c r="J20" s="223">
        <f>'Příloha č.2  '!L14</f>
        <v>6000</v>
      </c>
      <c r="K20" s="223" t="s">
        <v>47</v>
      </c>
      <c r="L20" s="223" t="s">
        <v>47</v>
      </c>
      <c r="M20" s="223" t="s">
        <v>47</v>
      </c>
      <c r="N20" s="223" t="s">
        <v>47</v>
      </c>
      <c r="O20" s="223" t="s">
        <v>47</v>
      </c>
      <c r="P20" s="223" t="s">
        <v>47</v>
      </c>
      <c r="Q20" s="223" t="s">
        <v>47</v>
      </c>
      <c r="R20" s="223" t="s">
        <v>47</v>
      </c>
      <c r="S20" s="223" t="s">
        <v>47</v>
      </c>
      <c r="T20" s="223" t="s">
        <v>47</v>
      </c>
      <c r="U20" s="223" t="s">
        <v>47</v>
      </c>
      <c r="V20" s="223" t="s">
        <v>47</v>
      </c>
      <c r="W20" s="223" t="s">
        <v>47</v>
      </c>
      <c r="X20" s="221" t="s">
        <v>47</v>
      </c>
      <c r="Y20" s="219"/>
      <c r="Z20" s="219"/>
      <c r="AA20" s="219"/>
      <c r="AB20" s="221"/>
      <c r="AC20" s="221"/>
      <c r="AD20" s="225" t="s">
        <v>47</v>
      </c>
      <c r="AE20" s="221"/>
      <c r="AF20" s="219">
        <v>2.38</v>
      </c>
      <c r="AG20" s="217"/>
      <c r="AH20" s="217"/>
      <c r="AI20" s="220"/>
      <c r="AJ20" s="221"/>
      <c r="AK20" s="221"/>
      <c r="AL20" s="222">
        <f t="shared" si="1"/>
        <v>2.38</v>
      </c>
      <c r="AM20" s="220">
        <v>180</v>
      </c>
      <c r="AN20" s="226" t="s">
        <v>302</v>
      </c>
      <c r="AO20" s="226"/>
      <c r="AP20" s="223" t="s">
        <v>285</v>
      </c>
      <c r="AQ20" s="223"/>
      <c r="AR20" s="242" t="s">
        <v>64</v>
      </c>
      <c r="AS20" s="168"/>
      <c r="AT20" s="168"/>
      <c r="AU20" s="169"/>
      <c r="AV20" s="169"/>
      <c r="AW20" s="87"/>
      <c r="AX20" s="171"/>
    </row>
    <row r="21" spans="1:50" s="172" customFormat="1" ht="12" thickBot="1" x14ac:dyDescent="0.25">
      <c r="A21" s="292"/>
      <c r="B21" s="293"/>
      <c r="C21" s="293"/>
      <c r="D21" s="293"/>
      <c r="E21" s="294"/>
      <c r="F21" s="294"/>
      <c r="G21" s="294"/>
      <c r="H21" s="294"/>
      <c r="I21" s="294"/>
      <c r="J21" s="294"/>
      <c r="K21" s="294"/>
      <c r="L21" s="294"/>
      <c r="M21" s="294"/>
      <c r="N21" s="294"/>
      <c r="O21" s="294"/>
      <c r="P21" s="294"/>
      <c r="Q21" s="294"/>
      <c r="R21" s="294"/>
      <c r="S21" s="294"/>
      <c r="T21" s="288"/>
      <c r="U21" s="288"/>
      <c r="V21" s="295"/>
      <c r="W21" s="295"/>
      <c r="X21" s="295"/>
      <c r="Y21" s="296"/>
      <c r="Z21" s="296"/>
      <c r="AA21" s="296"/>
      <c r="AB21" s="295"/>
      <c r="AC21" s="295"/>
      <c r="AD21" s="295"/>
      <c r="AE21" s="295"/>
      <c r="AF21" s="296"/>
      <c r="AG21" s="297"/>
      <c r="AH21" s="297"/>
      <c r="AI21" s="298"/>
      <c r="AJ21" s="295"/>
      <c r="AK21" s="295"/>
      <c r="AL21" s="299"/>
      <c r="AM21" s="298"/>
      <c r="AN21" s="300"/>
      <c r="AO21" s="300"/>
      <c r="AP21" s="294"/>
      <c r="AQ21" s="294"/>
      <c r="AR21" s="301"/>
      <c r="AS21" s="168"/>
      <c r="AT21" s="168"/>
      <c r="AU21" s="169"/>
      <c r="AV21" s="169"/>
      <c r="AW21" s="87"/>
      <c r="AX21" s="171"/>
    </row>
    <row r="22" spans="1:50" s="172" customFormat="1" ht="12" thickBot="1" x14ac:dyDescent="0.25">
      <c r="A22" s="391"/>
      <c r="B22" s="392"/>
      <c r="C22" s="392"/>
      <c r="D22" s="392"/>
      <c r="E22" s="393"/>
      <c r="F22" s="393"/>
      <c r="G22" s="393"/>
      <c r="H22" s="393"/>
      <c r="I22" s="393"/>
      <c r="J22" s="393"/>
      <c r="K22" s="393"/>
      <c r="L22" s="393"/>
      <c r="M22" s="393"/>
      <c r="N22" s="393"/>
      <c r="O22" s="393"/>
      <c r="P22" s="393"/>
      <c r="Q22" s="393"/>
      <c r="R22" s="393"/>
      <c r="S22" s="393"/>
      <c r="T22" s="232"/>
      <c r="U22" s="232"/>
      <c r="V22" s="394"/>
      <c r="W22" s="394"/>
      <c r="X22" s="394"/>
      <c r="Y22" s="291"/>
      <c r="Z22" s="291"/>
      <c r="AA22" s="291"/>
      <c r="AB22" s="394"/>
      <c r="AC22" s="394"/>
      <c r="AD22" s="394"/>
      <c r="AE22" s="394"/>
      <c r="AF22" s="291"/>
      <c r="AG22" s="395"/>
      <c r="AH22" s="395"/>
      <c r="AI22" s="396"/>
      <c r="AJ22" s="394"/>
      <c r="AK22" s="394"/>
      <c r="AL22" s="397"/>
      <c r="AM22" s="396"/>
      <c r="AN22" s="398"/>
      <c r="AO22" s="398"/>
      <c r="AP22" s="393"/>
      <c r="AQ22" s="393"/>
      <c r="AR22" s="399"/>
      <c r="AS22" s="400"/>
      <c r="AT22" s="400"/>
      <c r="AU22" s="169"/>
      <c r="AV22" s="169"/>
      <c r="AW22" s="87"/>
      <c r="AX22" s="171"/>
    </row>
    <row r="23" spans="1:50" ht="15.75" thickBot="1" x14ac:dyDescent="0.3">
      <c r="A23" s="279">
        <v>3</v>
      </c>
      <c r="B23" s="280" t="s">
        <v>292</v>
      </c>
      <c r="C23" s="278" t="s">
        <v>120</v>
      </c>
      <c r="D23" s="388">
        <v>1</v>
      </c>
      <c r="E23" s="281">
        <v>4780</v>
      </c>
      <c r="F23" s="282" t="s">
        <v>47</v>
      </c>
      <c r="G23" s="282" t="e">
        <v>#VALUE!</v>
      </c>
      <c r="H23" s="282" t="s">
        <v>47</v>
      </c>
      <c r="I23" s="282">
        <f>'Příloha č.2  '!K15</f>
        <v>4200</v>
      </c>
      <c r="J23" s="282" t="s">
        <v>47</v>
      </c>
      <c r="K23" s="282">
        <v>250</v>
      </c>
      <c r="L23" s="282">
        <v>28</v>
      </c>
      <c r="M23" s="282">
        <v>15</v>
      </c>
      <c r="N23" s="282">
        <v>100</v>
      </c>
      <c r="O23" s="282" t="s">
        <v>295</v>
      </c>
      <c r="P23" s="282" t="s">
        <v>273</v>
      </c>
      <c r="Q23" s="282" t="s">
        <v>274</v>
      </c>
      <c r="R23" s="306">
        <v>3</v>
      </c>
      <c r="S23" s="306">
        <v>2</v>
      </c>
      <c r="T23" s="283">
        <v>0</v>
      </c>
      <c r="U23" s="284" t="s">
        <v>47</v>
      </c>
      <c r="V23" s="285">
        <v>0</v>
      </c>
      <c r="W23" s="285">
        <v>24</v>
      </c>
      <c r="X23" s="285" t="s">
        <v>179</v>
      </c>
      <c r="Y23" s="284" t="s">
        <v>47</v>
      </c>
      <c r="Z23" s="284" t="s">
        <v>47</v>
      </c>
      <c r="AA23" s="284" t="s">
        <v>47</v>
      </c>
      <c r="AB23" s="284" t="s">
        <v>47</v>
      </c>
      <c r="AC23" s="284">
        <f>AC26</f>
        <v>24</v>
      </c>
      <c r="AD23" s="285">
        <v>29</v>
      </c>
      <c r="AE23" s="284" t="s">
        <v>60</v>
      </c>
      <c r="AF23" s="286">
        <v>2.5</v>
      </c>
      <c r="AG23" s="284" t="s">
        <v>47</v>
      </c>
      <c r="AH23" s="286">
        <v>2.5</v>
      </c>
      <c r="AI23" s="283">
        <v>230</v>
      </c>
      <c r="AJ23" s="284" t="s">
        <v>47</v>
      </c>
      <c r="AK23" s="284" t="s">
        <v>47</v>
      </c>
      <c r="AL23" s="286">
        <f>D23*(AF23+V23+W23)</f>
        <v>26.5</v>
      </c>
      <c r="AM23" s="283">
        <v>950</v>
      </c>
      <c r="AN23" s="283" t="s">
        <v>357</v>
      </c>
      <c r="AO23" s="308" t="s">
        <v>180</v>
      </c>
      <c r="AP23" s="282" t="s">
        <v>168</v>
      </c>
      <c r="AQ23" s="282" t="s">
        <v>63</v>
      </c>
      <c r="AR23" s="287" t="s">
        <v>64</v>
      </c>
      <c r="AS23" s="161"/>
      <c r="AT23" s="161" t="s">
        <v>72</v>
      </c>
      <c r="AU23" s="148" t="s">
        <v>47</v>
      </c>
      <c r="AV23" s="148" t="s">
        <v>47</v>
      </c>
      <c r="AW23" s="87"/>
      <c r="AX23" s="88"/>
    </row>
    <row r="24" spans="1:50" ht="13.5" thickBot="1" x14ac:dyDescent="0.25">
      <c r="A24" s="241">
        <v>3</v>
      </c>
      <c r="B24" s="315" t="s">
        <v>293</v>
      </c>
      <c r="C24" s="48" t="s">
        <v>120</v>
      </c>
      <c r="D24" s="389">
        <v>1</v>
      </c>
      <c r="E24" s="215">
        <v>4780</v>
      </c>
      <c r="F24" s="216" t="s">
        <v>47</v>
      </c>
      <c r="G24" s="216" t="e">
        <v>#VALUE!</v>
      </c>
      <c r="H24" s="216" t="s">
        <v>47</v>
      </c>
      <c r="I24" s="216" t="s">
        <v>47</v>
      </c>
      <c r="J24" s="216">
        <f>'Příloha č.2  '!L15</f>
        <v>4200</v>
      </c>
      <c r="K24" s="216">
        <v>200</v>
      </c>
      <c r="L24" s="216">
        <v>20</v>
      </c>
      <c r="M24" s="216">
        <v>28</v>
      </c>
      <c r="N24" s="216">
        <v>100</v>
      </c>
      <c r="O24" s="216" t="s">
        <v>47</v>
      </c>
      <c r="P24" s="216" t="s">
        <v>47</v>
      </c>
      <c r="Q24" s="216"/>
      <c r="R24" s="307" t="s">
        <v>47</v>
      </c>
      <c r="S24" s="307" t="s">
        <v>47</v>
      </c>
      <c r="T24" s="220">
        <v>0</v>
      </c>
      <c r="U24" s="217" t="s">
        <v>47</v>
      </c>
      <c r="V24" s="217" t="s">
        <v>47</v>
      </c>
      <c r="W24" s="217" t="s">
        <v>47</v>
      </c>
      <c r="X24" s="217" t="s">
        <v>47</v>
      </c>
      <c r="Y24" s="217" t="s">
        <v>47</v>
      </c>
      <c r="Z24" s="217" t="s">
        <v>47</v>
      </c>
      <c r="AA24" s="217" t="s">
        <v>47</v>
      </c>
      <c r="AB24" s="217" t="s">
        <v>47</v>
      </c>
      <c r="AC24" s="217" t="s">
        <v>47</v>
      </c>
      <c r="AD24" s="218" t="s">
        <v>47</v>
      </c>
      <c r="AE24" s="217" t="s">
        <v>47</v>
      </c>
      <c r="AF24" s="222">
        <v>1.3</v>
      </c>
      <c r="AG24" s="217" t="s">
        <v>47</v>
      </c>
      <c r="AH24" s="222">
        <v>2.5</v>
      </c>
      <c r="AI24" s="220">
        <v>230</v>
      </c>
      <c r="AJ24" s="217" t="s">
        <v>47</v>
      </c>
      <c r="AK24" s="217" t="s">
        <v>47</v>
      </c>
      <c r="AL24" s="222">
        <f t="shared" ref="AL24:AL26" si="2">AF24*D24</f>
        <v>1.3</v>
      </c>
      <c r="AM24" s="220">
        <f>AM23*0.7</f>
        <v>665</v>
      </c>
      <c r="AN24" s="220" t="s">
        <v>181</v>
      </c>
      <c r="AO24" s="220" t="s">
        <v>47</v>
      </c>
      <c r="AP24" s="216" t="s">
        <v>276</v>
      </c>
      <c r="AQ24" s="216" t="s">
        <v>63</v>
      </c>
      <c r="AR24" s="242" t="s">
        <v>64</v>
      </c>
      <c r="AS24" s="161"/>
      <c r="AT24" s="161" t="s">
        <v>72</v>
      </c>
      <c r="AU24" s="148" t="s">
        <v>47</v>
      </c>
      <c r="AV24" s="148" t="s">
        <v>47</v>
      </c>
      <c r="AW24" s="87"/>
      <c r="AX24" s="88"/>
    </row>
    <row r="25" spans="1:50" ht="12" thickBot="1" x14ac:dyDescent="0.25">
      <c r="A25" s="241" t="s">
        <v>211</v>
      </c>
      <c r="B25" s="315" t="s">
        <v>278</v>
      </c>
      <c r="C25" s="48"/>
      <c r="D25" s="389">
        <v>1</v>
      </c>
      <c r="E25" s="215"/>
      <c r="F25" s="216"/>
      <c r="G25" s="216"/>
      <c r="H25" s="216"/>
      <c r="I25" s="223" t="s">
        <v>47</v>
      </c>
      <c r="J25" s="223" t="s">
        <v>47</v>
      </c>
      <c r="K25" s="223" t="s">
        <v>47</v>
      </c>
      <c r="L25" s="223" t="s">
        <v>47</v>
      </c>
      <c r="M25" s="223" t="s">
        <v>47</v>
      </c>
      <c r="N25" s="223" t="s">
        <v>47</v>
      </c>
      <c r="O25" s="223" t="s">
        <v>47</v>
      </c>
      <c r="P25" s="223" t="s">
        <v>47</v>
      </c>
      <c r="Q25" s="223"/>
      <c r="R25" s="223" t="s">
        <v>47</v>
      </c>
      <c r="S25" s="223" t="s">
        <v>47</v>
      </c>
      <c r="T25" s="216" t="s">
        <v>47</v>
      </c>
      <c r="U25" s="216" t="s">
        <v>47</v>
      </c>
      <c r="V25" s="225" t="s">
        <v>47</v>
      </c>
      <c r="W25" s="225">
        <f>AD25</f>
        <v>29</v>
      </c>
      <c r="X25" s="318" t="s">
        <v>182</v>
      </c>
      <c r="Y25" s="217"/>
      <c r="Z25" s="217"/>
      <c r="AA25" s="217"/>
      <c r="AB25" s="217"/>
      <c r="AC25" s="217" t="s">
        <v>47</v>
      </c>
      <c r="AD25" s="218">
        <f>AD23</f>
        <v>29</v>
      </c>
      <c r="AE25" s="221" t="s">
        <v>60</v>
      </c>
      <c r="AF25" s="222">
        <f>0.4*AD25</f>
        <v>11.600000000000001</v>
      </c>
      <c r="AG25" s="217"/>
      <c r="AH25" s="222"/>
      <c r="AI25" s="220"/>
      <c r="AJ25" s="217"/>
      <c r="AK25" s="217"/>
      <c r="AL25" s="222">
        <f t="shared" si="2"/>
        <v>11.600000000000001</v>
      </c>
      <c r="AM25" s="220">
        <v>382</v>
      </c>
      <c r="AN25" s="220" t="s">
        <v>284</v>
      </c>
      <c r="AO25" s="220"/>
      <c r="AP25" s="216" t="s">
        <v>276</v>
      </c>
      <c r="AQ25" s="216"/>
      <c r="AR25" s="242" t="s">
        <v>64</v>
      </c>
      <c r="AS25" s="387"/>
      <c r="AT25" s="387"/>
      <c r="AU25" s="148"/>
      <c r="AV25" s="148"/>
      <c r="AW25" s="87"/>
      <c r="AX25" s="88"/>
    </row>
    <row r="26" spans="1:50" ht="12" thickBot="1" x14ac:dyDescent="0.25">
      <c r="A26" s="241" t="s">
        <v>291</v>
      </c>
      <c r="B26" s="315" t="s">
        <v>280</v>
      </c>
      <c r="C26" s="48" t="s">
        <v>120</v>
      </c>
      <c r="D26" s="389">
        <v>1</v>
      </c>
      <c r="E26" s="215"/>
      <c r="F26" s="216"/>
      <c r="G26" s="216"/>
      <c r="H26" s="216"/>
      <c r="I26" s="223" t="s">
        <v>47</v>
      </c>
      <c r="J26" s="223" t="s">
        <v>47</v>
      </c>
      <c r="K26" s="223" t="s">
        <v>47</v>
      </c>
      <c r="L26" s="223" t="s">
        <v>47</v>
      </c>
      <c r="M26" s="223" t="s">
        <v>47</v>
      </c>
      <c r="N26" s="223" t="s">
        <v>47</v>
      </c>
      <c r="O26" s="223" t="s">
        <v>47</v>
      </c>
      <c r="P26" s="223" t="s">
        <v>47</v>
      </c>
      <c r="Q26" s="223" t="s">
        <v>281</v>
      </c>
      <c r="R26" s="223" t="s">
        <v>47</v>
      </c>
      <c r="S26" s="223" t="s">
        <v>47</v>
      </c>
      <c r="T26" s="223" t="s">
        <v>47</v>
      </c>
      <c r="U26" s="223" t="s">
        <v>47</v>
      </c>
      <c r="V26" s="223" t="s">
        <v>47</v>
      </c>
      <c r="W26" s="223" t="s">
        <v>47</v>
      </c>
      <c r="X26" s="218" t="s">
        <v>179</v>
      </c>
      <c r="Y26" s="217"/>
      <c r="Z26" s="217"/>
      <c r="AA26" s="217"/>
      <c r="AB26" s="217"/>
      <c r="AC26" s="217">
        <v>24</v>
      </c>
      <c r="AD26" s="218" t="s">
        <v>47</v>
      </c>
      <c r="AE26" s="221" t="s">
        <v>47</v>
      </c>
      <c r="AF26" s="317">
        <f>AC26*0.75</f>
        <v>18</v>
      </c>
      <c r="AG26" s="217"/>
      <c r="AH26" s="222"/>
      <c r="AI26" s="220"/>
      <c r="AJ26" s="217"/>
      <c r="AK26" s="217"/>
      <c r="AL26" s="222">
        <f t="shared" si="2"/>
        <v>18</v>
      </c>
      <c r="AM26" s="220">
        <v>115</v>
      </c>
      <c r="AN26" s="220" t="s">
        <v>282</v>
      </c>
      <c r="AO26" s="220"/>
      <c r="AP26" s="216" t="s">
        <v>283</v>
      </c>
      <c r="AQ26" s="216"/>
      <c r="AR26" s="242" t="s">
        <v>64</v>
      </c>
      <c r="AS26" s="387"/>
      <c r="AT26" s="387"/>
      <c r="AU26" s="148"/>
      <c r="AV26" s="148"/>
      <c r="AW26" s="87"/>
      <c r="AX26" s="88"/>
    </row>
    <row r="27" spans="1:50" s="172" customFormat="1" ht="11.25" customHeight="1" thickBot="1" x14ac:dyDescent="0.25">
      <c r="A27" s="243" t="s">
        <v>207</v>
      </c>
      <c r="B27" s="224" t="s">
        <v>294</v>
      </c>
      <c r="C27" s="224"/>
      <c r="D27" s="390">
        <v>1</v>
      </c>
      <c r="E27" s="223"/>
      <c r="F27" s="223"/>
      <c r="G27" s="223"/>
      <c r="H27" s="223"/>
      <c r="I27" s="223">
        <f>'Příloha č.2  '!K16</f>
        <v>4200</v>
      </c>
      <c r="J27" s="223">
        <f>'Příloha č.2  '!L16</f>
        <v>4200</v>
      </c>
      <c r="K27" s="223" t="s">
        <v>47</v>
      </c>
      <c r="L27" s="223" t="s">
        <v>47</v>
      </c>
      <c r="M27" s="223" t="s">
        <v>47</v>
      </c>
      <c r="N27" s="223" t="s">
        <v>47</v>
      </c>
      <c r="O27" s="223" t="s">
        <v>47</v>
      </c>
      <c r="P27" s="223" t="s">
        <v>47</v>
      </c>
      <c r="Q27" s="223" t="s">
        <v>47</v>
      </c>
      <c r="R27" s="223" t="s">
        <v>47</v>
      </c>
      <c r="S27" s="223" t="s">
        <v>47</v>
      </c>
      <c r="T27" s="223" t="s">
        <v>47</v>
      </c>
      <c r="U27" s="223" t="s">
        <v>47</v>
      </c>
      <c r="V27" s="223" t="s">
        <v>47</v>
      </c>
      <c r="W27" s="223" t="s">
        <v>47</v>
      </c>
      <c r="X27" s="221" t="s">
        <v>47</v>
      </c>
      <c r="Y27" s="219"/>
      <c r="Z27" s="219"/>
      <c r="AA27" s="219"/>
      <c r="AB27" s="221"/>
      <c r="AC27" s="221"/>
      <c r="AD27" s="225" t="s">
        <v>47</v>
      </c>
      <c r="AE27" s="221"/>
      <c r="AF27" s="219">
        <v>2.38</v>
      </c>
      <c r="AG27" s="217"/>
      <c r="AH27" s="217"/>
      <c r="AI27" s="220"/>
      <c r="AJ27" s="221"/>
      <c r="AK27" s="221"/>
      <c r="AL27" s="222">
        <f t="shared" ref="AL27" si="3">AF27*D27</f>
        <v>2.38</v>
      </c>
      <c r="AM27" s="220">
        <v>180</v>
      </c>
      <c r="AN27" s="226" t="s">
        <v>302</v>
      </c>
      <c r="AO27" s="226"/>
      <c r="AP27" s="223" t="s">
        <v>285</v>
      </c>
      <c r="AQ27" s="223"/>
      <c r="AR27" s="242" t="s">
        <v>64</v>
      </c>
      <c r="AS27" s="168"/>
      <c r="AT27" s="168"/>
      <c r="AU27" s="169"/>
      <c r="AV27" s="169"/>
      <c r="AW27" s="87"/>
      <c r="AX27" s="171"/>
    </row>
    <row r="28" spans="1:50" s="172" customFormat="1" ht="12" thickBot="1" x14ac:dyDescent="0.25">
      <c r="A28" s="292"/>
      <c r="B28" s="293"/>
      <c r="C28" s="293"/>
      <c r="D28" s="293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4"/>
      <c r="P28" s="294"/>
      <c r="Q28" s="294"/>
      <c r="R28" s="294"/>
      <c r="S28" s="294"/>
      <c r="T28" s="288"/>
      <c r="U28" s="288"/>
      <c r="V28" s="295"/>
      <c r="W28" s="295"/>
      <c r="X28" s="295"/>
      <c r="Y28" s="296"/>
      <c r="Z28" s="296"/>
      <c r="AA28" s="296"/>
      <c r="AB28" s="295"/>
      <c r="AC28" s="295"/>
      <c r="AD28" s="295"/>
      <c r="AE28" s="295"/>
      <c r="AF28" s="296"/>
      <c r="AG28" s="297"/>
      <c r="AH28" s="297"/>
      <c r="AI28" s="298"/>
      <c r="AJ28" s="295"/>
      <c r="AK28" s="295"/>
      <c r="AL28" s="299"/>
      <c r="AM28" s="298"/>
      <c r="AN28" s="300"/>
      <c r="AO28" s="300"/>
      <c r="AP28" s="294"/>
      <c r="AQ28" s="294"/>
      <c r="AR28" s="301"/>
      <c r="AS28" s="168"/>
      <c r="AT28" s="168"/>
      <c r="AU28" s="169"/>
      <c r="AV28" s="169"/>
      <c r="AW28" s="87"/>
      <c r="AX28" s="171"/>
    </row>
    <row r="29" spans="1:50" s="172" customFormat="1" ht="12" thickBot="1" x14ac:dyDescent="0.25">
      <c r="A29" s="391"/>
      <c r="B29" s="392"/>
      <c r="C29" s="392"/>
      <c r="D29" s="392"/>
      <c r="E29" s="393"/>
      <c r="F29" s="393"/>
      <c r="G29" s="393"/>
      <c r="H29" s="393"/>
      <c r="I29" s="393"/>
      <c r="J29" s="393"/>
      <c r="K29" s="393"/>
      <c r="L29" s="393"/>
      <c r="M29" s="393"/>
      <c r="N29" s="393"/>
      <c r="O29" s="393"/>
      <c r="P29" s="393"/>
      <c r="Q29" s="393"/>
      <c r="R29" s="393"/>
      <c r="S29" s="393"/>
      <c r="T29" s="232"/>
      <c r="U29" s="232"/>
      <c r="V29" s="394"/>
      <c r="W29" s="394"/>
      <c r="X29" s="394"/>
      <c r="Y29" s="291"/>
      <c r="Z29" s="291"/>
      <c r="AA29" s="291"/>
      <c r="AB29" s="394"/>
      <c r="AC29" s="394"/>
      <c r="AD29" s="394"/>
      <c r="AE29" s="394"/>
      <c r="AF29" s="291"/>
      <c r="AG29" s="395"/>
      <c r="AH29" s="395"/>
      <c r="AI29" s="396"/>
      <c r="AJ29" s="394"/>
      <c r="AK29" s="394"/>
      <c r="AL29" s="397"/>
      <c r="AM29" s="396"/>
      <c r="AN29" s="398"/>
      <c r="AO29" s="398"/>
      <c r="AP29" s="393"/>
      <c r="AQ29" s="393"/>
      <c r="AR29" s="399"/>
      <c r="AS29" s="400"/>
      <c r="AT29" s="400"/>
      <c r="AU29" s="169"/>
      <c r="AV29" s="169"/>
      <c r="AW29" s="87"/>
      <c r="AX29" s="171"/>
    </row>
    <row r="30" spans="1:50" ht="15.75" thickBot="1" x14ac:dyDescent="0.3">
      <c r="A30" s="279">
        <v>4</v>
      </c>
      <c r="B30" s="280" t="s">
        <v>297</v>
      </c>
      <c r="C30" s="278" t="s">
        <v>120</v>
      </c>
      <c r="D30" s="388">
        <v>1</v>
      </c>
      <c r="E30" s="281">
        <v>4780</v>
      </c>
      <c r="F30" s="282" t="s">
        <v>47</v>
      </c>
      <c r="G30" s="282" t="e">
        <v>#VALUE!</v>
      </c>
      <c r="H30" s="282" t="s">
        <v>47</v>
      </c>
      <c r="I30" s="282">
        <f>'Příloha č.2  '!K17</f>
        <v>400</v>
      </c>
      <c r="J30" s="282" t="s">
        <v>47</v>
      </c>
      <c r="K30" s="282">
        <v>250</v>
      </c>
      <c r="L30" s="282">
        <v>24</v>
      </c>
      <c r="M30" s="282" t="s">
        <v>301</v>
      </c>
      <c r="N30" s="282">
        <v>100</v>
      </c>
      <c r="O30" s="282" t="s">
        <v>300</v>
      </c>
      <c r="P30" s="282" t="s">
        <v>296</v>
      </c>
      <c r="Q30" s="282" t="s">
        <v>296</v>
      </c>
      <c r="R30" s="306">
        <v>3</v>
      </c>
      <c r="S30" s="306">
        <v>2</v>
      </c>
      <c r="T30" s="283">
        <v>0</v>
      </c>
      <c r="U30" s="284" t="s">
        <v>47</v>
      </c>
      <c r="V30" s="285">
        <v>0</v>
      </c>
      <c r="W30" s="285">
        <v>2</v>
      </c>
      <c r="X30" s="285" t="s">
        <v>179</v>
      </c>
      <c r="Y30" s="284" t="s">
        <v>47</v>
      </c>
      <c r="Z30" s="284" t="s">
        <v>47</v>
      </c>
      <c r="AA30" s="284" t="s">
        <v>47</v>
      </c>
      <c r="AB30" s="284" t="s">
        <v>47</v>
      </c>
      <c r="AC30" s="284">
        <f>AC33</f>
        <v>0</v>
      </c>
      <c r="AD30" s="285">
        <v>0</v>
      </c>
      <c r="AE30" s="284" t="s">
        <v>60</v>
      </c>
      <c r="AF30" s="286">
        <v>0.2</v>
      </c>
      <c r="AG30" s="284" t="s">
        <v>47</v>
      </c>
      <c r="AH30" s="286">
        <v>2.5</v>
      </c>
      <c r="AI30" s="283">
        <v>230</v>
      </c>
      <c r="AJ30" s="284" t="s">
        <v>47</v>
      </c>
      <c r="AK30" s="284" t="s">
        <v>47</v>
      </c>
      <c r="AL30" s="286">
        <f>D30*(AF30+V30+W30)</f>
        <v>2.2000000000000002</v>
      </c>
      <c r="AM30" s="283">
        <v>185</v>
      </c>
      <c r="AN30" s="283" t="s">
        <v>357</v>
      </c>
      <c r="AO30" s="308" t="s">
        <v>180</v>
      </c>
      <c r="AP30" s="282" t="s">
        <v>168</v>
      </c>
      <c r="AQ30" s="282" t="s">
        <v>63</v>
      </c>
      <c r="AR30" s="287" t="s">
        <v>64</v>
      </c>
      <c r="AS30" s="161"/>
      <c r="AT30" s="161" t="s">
        <v>72</v>
      </c>
      <c r="AU30" s="148" t="s">
        <v>47</v>
      </c>
      <c r="AV30" s="148" t="s">
        <v>47</v>
      </c>
      <c r="AW30" s="87"/>
      <c r="AX30" s="88"/>
    </row>
    <row r="31" spans="1:50" ht="13.5" thickBot="1" x14ac:dyDescent="0.25">
      <c r="A31" s="241">
        <v>4</v>
      </c>
      <c r="B31" s="315" t="s">
        <v>298</v>
      </c>
      <c r="C31" s="48" t="s">
        <v>120</v>
      </c>
      <c r="D31" s="389">
        <v>1</v>
      </c>
      <c r="E31" s="215">
        <v>4780</v>
      </c>
      <c r="F31" s="216" t="s">
        <v>47</v>
      </c>
      <c r="G31" s="216" t="e">
        <v>#VALUE!</v>
      </c>
      <c r="H31" s="216" t="s">
        <v>47</v>
      </c>
      <c r="I31" s="216" t="s">
        <v>47</v>
      </c>
      <c r="J31" s="216">
        <f>'Příloha č.2  '!L17</f>
        <v>400</v>
      </c>
      <c r="K31" s="216">
        <v>200</v>
      </c>
      <c r="L31" s="216">
        <v>18</v>
      </c>
      <c r="M31" s="216" t="s">
        <v>47</v>
      </c>
      <c r="N31" s="216">
        <v>100</v>
      </c>
      <c r="O31" s="216" t="s">
        <v>47</v>
      </c>
      <c r="P31" s="216" t="s">
        <v>47</v>
      </c>
      <c r="Q31" s="216"/>
      <c r="R31" s="307" t="s">
        <v>47</v>
      </c>
      <c r="S31" s="307" t="s">
        <v>47</v>
      </c>
      <c r="T31" s="220">
        <v>0</v>
      </c>
      <c r="U31" s="217" t="s">
        <v>47</v>
      </c>
      <c r="V31" s="217" t="s">
        <v>47</v>
      </c>
      <c r="W31" s="217" t="s">
        <v>47</v>
      </c>
      <c r="X31" s="217" t="s">
        <v>47</v>
      </c>
      <c r="Y31" s="217" t="s">
        <v>47</v>
      </c>
      <c r="Z31" s="217" t="s">
        <v>47</v>
      </c>
      <c r="AA31" s="217" t="s">
        <v>47</v>
      </c>
      <c r="AB31" s="217" t="s">
        <v>47</v>
      </c>
      <c r="AC31" s="217" t="s">
        <v>47</v>
      </c>
      <c r="AD31" s="218" t="s">
        <v>47</v>
      </c>
      <c r="AE31" s="217" t="s">
        <v>47</v>
      </c>
      <c r="AF31" s="222">
        <v>0.2</v>
      </c>
      <c r="AG31" s="217" t="s">
        <v>47</v>
      </c>
      <c r="AH31" s="222">
        <v>2.5</v>
      </c>
      <c r="AI31" s="220">
        <v>230</v>
      </c>
      <c r="AJ31" s="217" t="s">
        <v>47</v>
      </c>
      <c r="AK31" s="217" t="s">
        <v>47</v>
      </c>
      <c r="AL31" s="222">
        <f t="shared" ref="AL31" si="4">AF31*D31</f>
        <v>0.2</v>
      </c>
      <c r="AM31" s="220">
        <v>185</v>
      </c>
      <c r="AN31" s="220" t="s">
        <v>181</v>
      </c>
      <c r="AO31" s="220" t="s">
        <v>47</v>
      </c>
      <c r="AP31" s="216" t="s">
        <v>169</v>
      </c>
      <c r="AQ31" s="216" t="s">
        <v>63</v>
      </c>
      <c r="AR31" s="242" t="s">
        <v>64</v>
      </c>
      <c r="AS31" s="161"/>
      <c r="AT31" s="161" t="s">
        <v>72</v>
      </c>
      <c r="AU31" s="148" t="s">
        <v>47</v>
      </c>
      <c r="AV31" s="148" t="s">
        <v>47</v>
      </c>
      <c r="AW31" s="87"/>
      <c r="AX31" s="88"/>
    </row>
    <row r="32" spans="1:50" s="172" customFormat="1" ht="11.25" customHeight="1" thickBot="1" x14ac:dyDescent="0.25">
      <c r="A32" s="292" t="s">
        <v>212</v>
      </c>
      <c r="B32" s="293" t="s">
        <v>352</v>
      </c>
      <c r="C32" s="293"/>
      <c r="D32" s="401">
        <v>1</v>
      </c>
      <c r="E32" s="294"/>
      <c r="F32" s="294"/>
      <c r="G32" s="294"/>
      <c r="H32" s="294"/>
      <c r="I32" s="294">
        <f>'Příloha č.2  '!K18</f>
        <v>670</v>
      </c>
      <c r="J32" s="294">
        <f>'Příloha č.2  '!L18</f>
        <v>670</v>
      </c>
      <c r="K32" s="294" t="s">
        <v>47</v>
      </c>
      <c r="L32" s="294" t="s">
        <v>47</v>
      </c>
      <c r="M32" s="294" t="s">
        <v>47</v>
      </c>
      <c r="N32" s="294" t="s">
        <v>47</v>
      </c>
      <c r="O32" s="294" t="s">
        <v>47</v>
      </c>
      <c r="P32" s="294" t="s">
        <v>47</v>
      </c>
      <c r="Q32" s="294" t="s">
        <v>47</v>
      </c>
      <c r="R32" s="294" t="s">
        <v>47</v>
      </c>
      <c r="S32" s="294" t="s">
        <v>47</v>
      </c>
      <c r="T32" s="294" t="s">
        <v>47</v>
      </c>
      <c r="U32" s="294" t="s">
        <v>47</v>
      </c>
      <c r="V32" s="294" t="s">
        <v>47</v>
      </c>
      <c r="W32" s="294" t="s">
        <v>47</v>
      </c>
      <c r="X32" s="295" t="s">
        <v>47</v>
      </c>
      <c r="Y32" s="296"/>
      <c r="Z32" s="296"/>
      <c r="AA32" s="296"/>
      <c r="AB32" s="295"/>
      <c r="AC32" s="295"/>
      <c r="AD32" s="402" t="s">
        <v>47</v>
      </c>
      <c r="AE32" s="295"/>
      <c r="AF32" s="296">
        <v>0.8</v>
      </c>
      <c r="AG32" s="297"/>
      <c r="AH32" s="297"/>
      <c r="AI32" s="298"/>
      <c r="AJ32" s="295"/>
      <c r="AK32" s="295"/>
      <c r="AL32" s="299">
        <f t="shared" ref="AL32" si="5">AF32*D32</f>
        <v>0.8</v>
      </c>
      <c r="AM32" s="298"/>
      <c r="AN32" s="300" t="s">
        <v>303</v>
      </c>
      <c r="AO32" s="300"/>
      <c r="AP32" s="294" t="s">
        <v>285</v>
      </c>
      <c r="AQ32" s="294"/>
      <c r="AR32" s="403" t="s">
        <v>64</v>
      </c>
      <c r="AS32" s="168"/>
      <c r="AT32" s="168"/>
      <c r="AU32" s="169"/>
      <c r="AV32" s="169"/>
      <c r="AW32" s="87"/>
      <c r="AX32" s="171"/>
    </row>
    <row r="33" spans="1:50" s="172" customFormat="1" ht="12" thickBot="1" x14ac:dyDescent="0.25">
      <c r="A33" s="391"/>
      <c r="B33" s="392"/>
      <c r="C33" s="392"/>
      <c r="D33" s="392"/>
      <c r="E33" s="393"/>
      <c r="F33" s="393"/>
      <c r="G33" s="393"/>
      <c r="H33" s="393"/>
      <c r="I33" s="393"/>
      <c r="J33" s="393"/>
      <c r="K33" s="393"/>
      <c r="L33" s="393"/>
      <c r="M33" s="393"/>
      <c r="N33" s="393"/>
      <c r="O33" s="393"/>
      <c r="P33" s="393"/>
      <c r="Q33" s="393"/>
      <c r="R33" s="393"/>
      <c r="S33" s="393"/>
      <c r="T33" s="232"/>
      <c r="U33" s="232"/>
      <c r="V33" s="394"/>
      <c r="W33" s="394"/>
      <c r="X33" s="394"/>
      <c r="Y33" s="291"/>
      <c r="Z33" s="291"/>
      <c r="AA33" s="291"/>
      <c r="AB33" s="394"/>
      <c r="AC33" s="394"/>
      <c r="AD33" s="394"/>
      <c r="AE33" s="394"/>
      <c r="AF33" s="291"/>
      <c r="AG33" s="395"/>
      <c r="AH33" s="395"/>
      <c r="AI33" s="396"/>
      <c r="AJ33" s="394"/>
      <c r="AK33" s="394"/>
      <c r="AL33" s="397"/>
      <c r="AM33" s="396"/>
      <c r="AN33" s="398"/>
      <c r="AO33" s="398"/>
      <c r="AP33" s="393"/>
      <c r="AQ33" s="393"/>
      <c r="AR33" s="399"/>
      <c r="AS33" s="400"/>
      <c r="AT33" s="400"/>
      <c r="AU33" s="169"/>
      <c r="AV33" s="169"/>
      <c r="AW33" s="87"/>
      <c r="AX33" s="171"/>
    </row>
    <row r="34" spans="1:50" ht="15.75" thickBot="1" x14ac:dyDescent="0.3">
      <c r="A34" s="279">
        <v>5</v>
      </c>
      <c r="B34" s="280" t="s">
        <v>304</v>
      </c>
      <c r="C34" s="278" t="s">
        <v>120</v>
      </c>
      <c r="D34" s="388">
        <v>1</v>
      </c>
      <c r="E34" s="281">
        <v>4780</v>
      </c>
      <c r="F34" s="282" t="s">
        <v>47</v>
      </c>
      <c r="G34" s="282" t="e">
        <v>#VALUE!</v>
      </c>
      <c r="H34" s="282" t="s">
        <v>47</v>
      </c>
      <c r="I34" s="282">
        <f>'Příloha č.2  '!K19</f>
        <v>4000</v>
      </c>
      <c r="J34" s="282" t="s">
        <v>47</v>
      </c>
      <c r="K34" s="282">
        <v>250</v>
      </c>
      <c r="L34" s="282">
        <v>24</v>
      </c>
      <c r="M34" s="282">
        <v>24</v>
      </c>
      <c r="N34" s="282">
        <v>100</v>
      </c>
      <c r="O34" s="282">
        <v>22</v>
      </c>
      <c r="P34" s="282">
        <v>24</v>
      </c>
      <c r="Q34" s="282" t="s">
        <v>274</v>
      </c>
      <c r="R34" s="306">
        <v>3</v>
      </c>
      <c r="S34" s="306">
        <v>2</v>
      </c>
      <c r="T34" s="283">
        <v>0</v>
      </c>
      <c r="U34" s="284" t="s">
        <v>47</v>
      </c>
      <c r="V34" s="285">
        <v>18</v>
      </c>
      <c r="W34" s="285">
        <v>21</v>
      </c>
      <c r="X34" s="285" t="s">
        <v>179</v>
      </c>
      <c r="Y34" s="284" t="s">
        <v>47</v>
      </c>
      <c r="Z34" s="284" t="s">
        <v>47</v>
      </c>
      <c r="AA34" s="284" t="s">
        <v>47</v>
      </c>
      <c r="AB34" s="284" t="s">
        <v>47</v>
      </c>
      <c r="AC34" s="284">
        <f>AC37</f>
        <v>24</v>
      </c>
      <c r="AD34" s="285">
        <v>24</v>
      </c>
      <c r="AE34" s="284" t="s">
        <v>60</v>
      </c>
      <c r="AF34" s="286">
        <v>2.5</v>
      </c>
      <c r="AG34" s="284" t="s">
        <v>47</v>
      </c>
      <c r="AH34" s="286">
        <v>2.5</v>
      </c>
      <c r="AI34" s="283">
        <v>230</v>
      </c>
      <c r="AJ34" s="284" t="s">
        <v>47</v>
      </c>
      <c r="AK34" s="284" t="s">
        <v>47</v>
      </c>
      <c r="AL34" s="286">
        <f>D34*(AF34+V34+W34)</f>
        <v>41.5</v>
      </c>
      <c r="AM34" s="283">
        <v>950</v>
      </c>
      <c r="AN34" s="283" t="s">
        <v>357</v>
      </c>
      <c r="AO34" s="308" t="s">
        <v>180</v>
      </c>
      <c r="AP34" s="282" t="s">
        <v>168</v>
      </c>
      <c r="AQ34" s="282" t="s">
        <v>63</v>
      </c>
      <c r="AR34" s="287" t="s">
        <v>64</v>
      </c>
      <c r="AS34" s="161"/>
      <c r="AT34" s="161" t="s">
        <v>72</v>
      </c>
      <c r="AU34" s="148" t="s">
        <v>47</v>
      </c>
      <c r="AV34" s="148" t="s">
        <v>47</v>
      </c>
      <c r="AW34" s="87"/>
      <c r="AX34" s="88"/>
    </row>
    <row r="35" spans="1:50" ht="13.5" thickBot="1" x14ac:dyDescent="0.25">
      <c r="A35" s="241">
        <v>5</v>
      </c>
      <c r="B35" s="315" t="s">
        <v>306</v>
      </c>
      <c r="C35" s="48" t="s">
        <v>120</v>
      </c>
      <c r="D35" s="389">
        <v>1</v>
      </c>
      <c r="E35" s="215">
        <v>4780</v>
      </c>
      <c r="F35" s="216" t="s">
        <v>47</v>
      </c>
      <c r="G35" s="216" t="e">
        <v>#VALUE!</v>
      </c>
      <c r="H35" s="216" t="s">
        <v>47</v>
      </c>
      <c r="I35" s="216" t="s">
        <v>47</v>
      </c>
      <c r="J35" s="216" t="s">
        <v>310</v>
      </c>
      <c r="K35" s="216">
        <v>200</v>
      </c>
      <c r="L35" s="216">
        <v>20</v>
      </c>
      <c r="M35" s="216">
        <v>26</v>
      </c>
      <c r="N35" s="216">
        <v>100</v>
      </c>
      <c r="O35" s="216" t="s">
        <v>47</v>
      </c>
      <c r="P35" s="216" t="s">
        <v>47</v>
      </c>
      <c r="Q35" s="216"/>
      <c r="R35" s="307" t="s">
        <v>47</v>
      </c>
      <c r="S35" s="307" t="s">
        <v>47</v>
      </c>
      <c r="T35" s="220">
        <v>0</v>
      </c>
      <c r="U35" s="217" t="s">
        <v>47</v>
      </c>
      <c r="V35" s="217" t="s">
        <v>47</v>
      </c>
      <c r="W35" s="217" t="s">
        <v>47</v>
      </c>
      <c r="X35" s="217" t="s">
        <v>47</v>
      </c>
      <c r="Y35" s="217" t="s">
        <v>47</v>
      </c>
      <c r="Z35" s="217" t="s">
        <v>47</v>
      </c>
      <c r="AA35" s="217" t="s">
        <v>47</v>
      </c>
      <c r="AB35" s="217" t="s">
        <v>47</v>
      </c>
      <c r="AC35" s="217" t="s">
        <v>47</v>
      </c>
      <c r="AD35" s="218" t="s">
        <v>47</v>
      </c>
      <c r="AE35" s="217" t="s">
        <v>47</v>
      </c>
      <c r="AF35" s="222">
        <v>2.5</v>
      </c>
      <c r="AG35" s="217" t="s">
        <v>47</v>
      </c>
      <c r="AH35" s="222">
        <v>2.5</v>
      </c>
      <c r="AI35" s="220">
        <v>230</v>
      </c>
      <c r="AJ35" s="217" t="s">
        <v>47</v>
      </c>
      <c r="AK35" s="217" t="s">
        <v>47</v>
      </c>
      <c r="AL35" s="222">
        <f t="shared" ref="AL35:AL37" si="6">AF35*D35</f>
        <v>2.5</v>
      </c>
      <c r="AM35" s="220">
        <f>AM34*0.7</f>
        <v>665</v>
      </c>
      <c r="AN35" s="220" t="s">
        <v>181</v>
      </c>
      <c r="AO35" s="220" t="s">
        <v>47</v>
      </c>
      <c r="AP35" s="216" t="s">
        <v>276</v>
      </c>
      <c r="AQ35" s="216" t="s">
        <v>63</v>
      </c>
      <c r="AR35" s="242" t="s">
        <v>64</v>
      </c>
      <c r="AS35" s="161"/>
      <c r="AT35" s="161" t="s">
        <v>72</v>
      </c>
      <c r="AU35" s="148" t="s">
        <v>47</v>
      </c>
      <c r="AV35" s="148" t="s">
        <v>47</v>
      </c>
      <c r="AW35" s="87"/>
      <c r="AX35" s="88"/>
    </row>
    <row r="36" spans="1:50" ht="12" thickBot="1" x14ac:dyDescent="0.25">
      <c r="A36" s="241" t="s">
        <v>222</v>
      </c>
      <c r="B36" s="315" t="s">
        <v>278</v>
      </c>
      <c r="C36" s="48"/>
      <c r="D36" s="389">
        <v>1</v>
      </c>
      <c r="E36" s="215"/>
      <c r="F36" s="216"/>
      <c r="G36" s="216"/>
      <c r="H36" s="216"/>
      <c r="I36" s="223" t="s">
        <v>47</v>
      </c>
      <c r="J36" s="223" t="s">
        <v>47</v>
      </c>
      <c r="K36" s="223" t="s">
        <v>47</v>
      </c>
      <c r="L36" s="223" t="s">
        <v>47</v>
      </c>
      <c r="M36" s="223" t="s">
        <v>47</v>
      </c>
      <c r="N36" s="223" t="s">
        <v>47</v>
      </c>
      <c r="O36" s="223" t="s">
        <v>47</v>
      </c>
      <c r="P36" s="223" t="s">
        <v>47</v>
      </c>
      <c r="Q36" s="223"/>
      <c r="R36" s="223" t="s">
        <v>47</v>
      </c>
      <c r="S36" s="223" t="s">
        <v>47</v>
      </c>
      <c r="T36" s="216" t="s">
        <v>47</v>
      </c>
      <c r="U36" s="216" t="s">
        <v>47</v>
      </c>
      <c r="V36" s="225" t="s">
        <v>47</v>
      </c>
      <c r="W36" s="225">
        <f>AD36</f>
        <v>24</v>
      </c>
      <c r="X36" s="318" t="s">
        <v>182</v>
      </c>
      <c r="Y36" s="217"/>
      <c r="Z36" s="217"/>
      <c r="AA36" s="217"/>
      <c r="AB36" s="217"/>
      <c r="AC36" s="217" t="s">
        <v>47</v>
      </c>
      <c r="AD36" s="218">
        <f>AD34</f>
        <v>24</v>
      </c>
      <c r="AE36" s="221" t="s">
        <v>60</v>
      </c>
      <c r="AF36" s="222">
        <f>0.4*AD36</f>
        <v>9.6000000000000014</v>
      </c>
      <c r="AG36" s="217"/>
      <c r="AH36" s="222"/>
      <c r="AI36" s="220"/>
      <c r="AJ36" s="217"/>
      <c r="AK36" s="217"/>
      <c r="AL36" s="222">
        <f t="shared" si="6"/>
        <v>9.6000000000000014</v>
      </c>
      <c r="AM36" s="220">
        <v>351</v>
      </c>
      <c r="AN36" s="220" t="s">
        <v>284</v>
      </c>
      <c r="AO36" s="220"/>
      <c r="AP36" s="216" t="s">
        <v>276</v>
      </c>
      <c r="AQ36" s="216"/>
      <c r="AR36" s="242" t="s">
        <v>64</v>
      </c>
      <c r="AS36" s="387"/>
      <c r="AT36" s="387"/>
      <c r="AU36" s="148"/>
      <c r="AV36" s="148"/>
      <c r="AW36" s="87"/>
      <c r="AX36" s="88"/>
    </row>
    <row r="37" spans="1:50" ht="12" thickBot="1" x14ac:dyDescent="0.25">
      <c r="A37" s="241" t="s">
        <v>307</v>
      </c>
      <c r="B37" s="315" t="s">
        <v>280</v>
      </c>
      <c r="C37" s="48" t="s">
        <v>120</v>
      </c>
      <c r="D37" s="389">
        <v>1</v>
      </c>
      <c r="E37" s="215"/>
      <c r="F37" s="216"/>
      <c r="G37" s="216"/>
      <c r="H37" s="216"/>
      <c r="I37" s="223" t="s">
        <v>47</v>
      </c>
      <c r="J37" s="223" t="s">
        <v>47</v>
      </c>
      <c r="K37" s="223" t="s">
        <v>47</v>
      </c>
      <c r="L37" s="223" t="s">
        <v>47</v>
      </c>
      <c r="M37" s="223" t="s">
        <v>47</v>
      </c>
      <c r="N37" s="223" t="s">
        <v>47</v>
      </c>
      <c r="O37" s="223" t="s">
        <v>47</v>
      </c>
      <c r="P37" s="223" t="s">
        <v>47</v>
      </c>
      <c r="Q37" s="223" t="s">
        <v>281</v>
      </c>
      <c r="R37" s="223" t="s">
        <v>47</v>
      </c>
      <c r="S37" s="223" t="s">
        <v>47</v>
      </c>
      <c r="T37" s="223" t="s">
        <v>47</v>
      </c>
      <c r="U37" s="223" t="s">
        <v>47</v>
      </c>
      <c r="V37" s="223" t="s">
        <v>47</v>
      </c>
      <c r="W37" s="223" t="s">
        <v>47</v>
      </c>
      <c r="X37" s="218" t="s">
        <v>179</v>
      </c>
      <c r="Y37" s="217"/>
      <c r="Z37" s="217"/>
      <c r="AA37" s="217"/>
      <c r="AB37" s="217"/>
      <c r="AC37" s="217">
        <v>24</v>
      </c>
      <c r="AD37" s="218" t="s">
        <v>47</v>
      </c>
      <c r="AE37" s="221" t="s">
        <v>47</v>
      </c>
      <c r="AF37" s="317">
        <f>AC37*0.75</f>
        <v>18</v>
      </c>
      <c r="AG37" s="217"/>
      <c r="AH37" s="222"/>
      <c r="AI37" s="220"/>
      <c r="AJ37" s="217"/>
      <c r="AK37" s="217"/>
      <c r="AL37" s="222">
        <f t="shared" si="6"/>
        <v>18</v>
      </c>
      <c r="AM37" s="220">
        <v>115</v>
      </c>
      <c r="AN37" s="220" t="s">
        <v>282</v>
      </c>
      <c r="AO37" s="220"/>
      <c r="AP37" s="216" t="s">
        <v>283</v>
      </c>
      <c r="AQ37" s="216"/>
      <c r="AR37" s="242" t="s">
        <v>64</v>
      </c>
      <c r="AS37" s="387"/>
      <c r="AT37" s="387"/>
      <c r="AU37" s="148"/>
      <c r="AV37" s="148"/>
      <c r="AW37" s="87"/>
      <c r="AX37" s="88"/>
    </row>
    <row r="38" spans="1:50" ht="12" thickBot="1" x14ac:dyDescent="0.25">
      <c r="A38" s="241" t="s">
        <v>218</v>
      </c>
      <c r="B38" s="315" t="s">
        <v>311</v>
      </c>
      <c r="C38" s="48"/>
      <c r="D38" s="389">
        <v>1</v>
      </c>
      <c r="E38" s="215"/>
      <c r="F38" s="216"/>
      <c r="G38" s="216"/>
      <c r="H38" s="216"/>
      <c r="I38" s="223" t="s">
        <v>308</v>
      </c>
      <c r="J38" s="223">
        <f>'Příloha č.2  '!L20</f>
        <v>1000</v>
      </c>
      <c r="K38" s="223" t="s">
        <v>47</v>
      </c>
      <c r="L38" s="223" t="s">
        <v>47</v>
      </c>
      <c r="M38" s="223" t="s">
        <v>47</v>
      </c>
      <c r="N38" s="223" t="s">
        <v>47</v>
      </c>
      <c r="O38" s="223" t="s">
        <v>47</v>
      </c>
      <c r="P38" s="223" t="s">
        <v>47</v>
      </c>
      <c r="Q38" s="223" t="s">
        <v>47</v>
      </c>
      <c r="R38" s="223" t="s">
        <v>47</v>
      </c>
      <c r="S38" s="223" t="s">
        <v>47</v>
      </c>
      <c r="T38" s="223" t="s">
        <v>47</v>
      </c>
      <c r="U38" s="223" t="s">
        <v>47</v>
      </c>
      <c r="V38" s="223" t="s">
        <v>47</v>
      </c>
      <c r="W38" s="223" t="s">
        <v>47</v>
      </c>
      <c r="X38" s="218" t="s">
        <v>47</v>
      </c>
      <c r="Y38" s="217"/>
      <c r="Z38" s="217"/>
      <c r="AA38" s="217"/>
      <c r="AB38" s="217"/>
      <c r="AC38" s="217"/>
      <c r="AD38" s="218" t="s">
        <v>47</v>
      </c>
      <c r="AE38" s="221"/>
      <c r="AF38" s="219">
        <v>1.1000000000000001</v>
      </c>
      <c r="AG38" s="217"/>
      <c r="AH38" s="222"/>
      <c r="AI38" s="220"/>
      <c r="AJ38" s="217"/>
      <c r="AK38" s="217"/>
      <c r="AL38" s="222">
        <f t="shared" ref="AL38" si="7">AF38*D38</f>
        <v>1.1000000000000001</v>
      </c>
      <c r="AM38" s="220">
        <v>180</v>
      </c>
      <c r="AN38" s="220" t="s">
        <v>312</v>
      </c>
      <c r="AO38" s="220"/>
      <c r="AP38" s="216" t="s">
        <v>309</v>
      </c>
      <c r="AQ38" s="216"/>
      <c r="AR38" s="242" t="s">
        <v>64</v>
      </c>
      <c r="AS38" s="387"/>
      <c r="AT38" s="387"/>
      <c r="AU38" s="148"/>
      <c r="AV38" s="148"/>
      <c r="AW38" s="87"/>
      <c r="AX38" s="88"/>
    </row>
    <row r="39" spans="1:50" s="172" customFormat="1" ht="11.25" customHeight="1" thickBot="1" x14ac:dyDescent="0.25">
      <c r="A39" s="243" t="s">
        <v>221</v>
      </c>
      <c r="B39" s="224" t="s">
        <v>311</v>
      </c>
      <c r="C39" s="224"/>
      <c r="D39" s="411">
        <v>1</v>
      </c>
      <c r="E39" s="223"/>
      <c r="F39" s="223"/>
      <c r="G39" s="223"/>
      <c r="H39" s="223"/>
      <c r="I39" s="223" t="s">
        <v>308</v>
      </c>
      <c r="J39" s="223">
        <f>'Příloha č.2  '!L21</f>
        <v>1000</v>
      </c>
      <c r="K39" s="223" t="s">
        <v>47</v>
      </c>
      <c r="L39" s="223" t="s">
        <v>47</v>
      </c>
      <c r="M39" s="223" t="s">
        <v>47</v>
      </c>
      <c r="N39" s="223" t="s">
        <v>47</v>
      </c>
      <c r="O39" s="223" t="s">
        <v>47</v>
      </c>
      <c r="P39" s="223" t="s">
        <v>47</v>
      </c>
      <c r="Q39" s="223" t="s">
        <v>47</v>
      </c>
      <c r="R39" s="223" t="s">
        <v>47</v>
      </c>
      <c r="S39" s="223" t="s">
        <v>47</v>
      </c>
      <c r="T39" s="223" t="s">
        <v>47</v>
      </c>
      <c r="U39" s="223" t="s">
        <v>47</v>
      </c>
      <c r="V39" s="223" t="s">
        <v>47</v>
      </c>
      <c r="W39" s="223" t="s">
        <v>47</v>
      </c>
      <c r="X39" s="221" t="s">
        <v>47</v>
      </c>
      <c r="Y39" s="219"/>
      <c r="Z39" s="219"/>
      <c r="AA39" s="219"/>
      <c r="AB39" s="221"/>
      <c r="AC39" s="221"/>
      <c r="AD39" s="225" t="s">
        <v>47</v>
      </c>
      <c r="AE39" s="221"/>
      <c r="AF39" s="219">
        <v>1.1000000000000001</v>
      </c>
      <c r="AG39" s="217"/>
      <c r="AH39" s="217"/>
      <c r="AI39" s="220"/>
      <c r="AJ39" s="221"/>
      <c r="AK39" s="221"/>
      <c r="AL39" s="222">
        <f t="shared" ref="AL39:AL41" si="8">AF39*D39</f>
        <v>1.1000000000000001</v>
      </c>
      <c r="AM39" s="220">
        <v>180</v>
      </c>
      <c r="AN39" s="226" t="s">
        <v>312</v>
      </c>
      <c r="AO39" s="226"/>
      <c r="AP39" s="223" t="s">
        <v>309</v>
      </c>
      <c r="AQ39" s="223"/>
      <c r="AR39" s="242" t="s">
        <v>64</v>
      </c>
      <c r="AS39" s="168"/>
      <c r="AT39" s="168"/>
      <c r="AU39" s="169"/>
      <c r="AV39" s="169"/>
      <c r="AW39" s="87"/>
      <c r="AX39" s="171"/>
    </row>
    <row r="40" spans="1:50" s="172" customFormat="1" ht="11.25" customHeight="1" thickBot="1" x14ac:dyDescent="0.25">
      <c r="A40" s="243" t="s">
        <v>178</v>
      </c>
      <c r="B40" s="224" t="s">
        <v>184</v>
      </c>
      <c r="C40" s="224" t="s">
        <v>116</v>
      </c>
      <c r="D40" s="411">
        <v>1</v>
      </c>
      <c r="E40" s="223" t="s">
        <v>47</v>
      </c>
      <c r="F40" s="223" t="s">
        <v>47</v>
      </c>
      <c r="G40" s="223" t="s">
        <v>47</v>
      </c>
      <c r="H40" s="223" t="s">
        <v>47</v>
      </c>
      <c r="I40" s="223" t="s">
        <v>47</v>
      </c>
      <c r="J40" s="223" t="s">
        <v>47</v>
      </c>
      <c r="K40" s="223" t="s">
        <v>47</v>
      </c>
      <c r="L40" s="223" t="s">
        <v>47</v>
      </c>
      <c r="M40" s="223" t="s">
        <v>47</v>
      </c>
      <c r="N40" s="223" t="s">
        <v>47</v>
      </c>
      <c r="O40" s="223" t="s">
        <v>47</v>
      </c>
      <c r="P40" s="223" t="s">
        <v>47</v>
      </c>
      <c r="Q40" s="223"/>
      <c r="R40" s="316" t="s">
        <v>47</v>
      </c>
      <c r="S40" s="316" t="s">
        <v>47</v>
      </c>
      <c r="T40" s="216" t="s">
        <v>47</v>
      </c>
      <c r="U40" s="216" t="s">
        <v>47</v>
      </c>
      <c r="V40" s="221" t="s">
        <v>47</v>
      </c>
      <c r="W40" s="221" t="s">
        <v>47</v>
      </c>
      <c r="X40" s="221" t="s">
        <v>182</v>
      </c>
      <c r="Y40" s="219" t="s">
        <v>47</v>
      </c>
      <c r="Z40" s="219" t="s">
        <v>47</v>
      </c>
      <c r="AA40" s="219" t="s">
        <v>47</v>
      </c>
      <c r="AB40" s="221" t="s">
        <v>60</v>
      </c>
      <c r="AC40" s="221" t="s">
        <v>47</v>
      </c>
      <c r="AD40" s="225">
        <f>'Příloha č.2  '!U20</f>
        <v>15.248999999999999</v>
      </c>
      <c r="AE40" s="221" t="s">
        <v>60</v>
      </c>
      <c r="AF40" s="219">
        <f>AD40*0.4</f>
        <v>6.0995999999999997</v>
      </c>
      <c r="AG40" s="217" t="s">
        <v>47</v>
      </c>
      <c r="AH40" s="217">
        <v>17</v>
      </c>
      <c r="AI40" s="220">
        <v>400</v>
      </c>
      <c r="AJ40" s="221" t="s">
        <v>47</v>
      </c>
      <c r="AK40" s="221" t="s">
        <v>47</v>
      </c>
      <c r="AL40" s="222">
        <f t="shared" si="8"/>
        <v>6.0995999999999997</v>
      </c>
      <c r="AM40" s="220">
        <v>340</v>
      </c>
      <c r="AN40" s="226" t="s">
        <v>183</v>
      </c>
      <c r="AO40" s="226" t="s">
        <v>47</v>
      </c>
      <c r="AP40" s="223" t="s">
        <v>130</v>
      </c>
      <c r="AQ40" s="223" t="s">
        <v>64</v>
      </c>
      <c r="AR40" s="244" t="s">
        <v>64</v>
      </c>
      <c r="AS40" s="168" t="s">
        <v>76</v>
      </c>
      <c r="AT40" s="168" t="s">
        <v>73</v>
      </c>
      <c r="AU40" s="169" t="s">
        <v>47</v>
      </c>
      <c r="AV40" s="169" t="s">
        <v>47</v>
      </c>
      <c r="AW40" s="87"/>
      <c r="AX40" s="171"/>
    </row>
    <row r="41" spans="1:50" s="172" customFormat="1" ht="12" customHeight="1" thickBot="1" x14ac:dyDescent="0.25">
      <c r="A41" s="292" t="s">
        <v>178</v>
      </c>
      <c r="B41" s="293" t="s">
        <v>185</v>
      </c>
      <c r="C41" s="293" t="s">
        <v>117</v>
      </c>
      <c r="D41" s="314" t="str">
        <f>'Příloha č.2  '!Q20</f>
        <v>3</v>
      </c>
      <c r="E41" s="294" t="s">
        <v>47</v>
      </c>
      <c r="F41" s="294" t="s">
        <v>47</v>
      </c>
      <c r="G41" s="294" t="s">
        <v>47</v>
      </c>
      <c r="H41" s="294" t="s">
        <v>47</v>
      </c>
      <c r="I41" s="294" t="s">
        <v>47</v>
      </c>
      <c r="J41" s="294" t="s">
        <v>47</v>
      </c>
      <c r="K41" s="294" t="s">
        <v>47</v>
      </c>
      <c r="L41" s="294" t="s">
        <v>47</v>
      </c>
      <c r="M41" s="294" t="s">
        <v>47</v>
      </c>
      <c r="N41" s="294" t="s">
        <v>47</v>
      </c>
      <c r="O41" s="294" t="s">
        <v>47</v>
      </c>
      <c r="P41" s="294" t="s">
        <v>47</v>
      </c>
      <c r="Q41" s="294"/>
      <c r="R41" s="294" t="s">
        <v>47</v>
      </c>
      <c r="S41" s="294" t="s">
        <v>47</v>
      </c>
      <c r="T41" s="288" t="s">
        <v>47</v>
      </c>
      <c r="U41" s="288" t="s">
        <v>47</v>
      </c>
      <c r="V41" s="295" t="s">
        <v>47</v>
      </c>
      <c r="W41" s="295" t="s">
        <v>47</v>
      </c>
      <c r="X41" s="295" t="s">
        <v>47</v>
      </c>
      <c r="Y41" s="296" t="s">
        <v>47</v>
      </c>
      <c r="Z41" s="296" t="s">
        <v>47</v>
      </c>
      <c r="AA41" s="296" t="s">
        <v>47</v>
      </c>
      <c r="AB41" s="295" t="s">
        <v>60</v>
      </c>
      <c r="AC41" s="295" t="s">
        <v>47</v>
      </c>
      <c r="AD41" s="295" t="s">
        <v>145</v>
      </c>
      <c r="AE41" s="295" t="s">
        <v>60</v>
      </c>
      <c r="AF41" s="296">
        <v>0.08</v>
      </c>
      <c r="AG41" s="297" t="s">
        <v>47</v>
      </c>
      <c r="AH41" s="297" t="s">
        <v>47</v>
      </c>
      <c r="AI41" s="298">
        <v>230</v>
      </c>
      <c r="AJ41" s="295" t="s">
        <v>47</v>
      </c>
      <c r="AK41" s="295" t="s">
        <v>47</v>
      </c>
      <c r="AL41" s="299">
        <f t="shared" si="8"/>
        <v>0.24</v>
      </c>
      <c r="AM41" s="298">
        <v>160</v>
      </c>
      <c r="AN41" s="300" t="s">
        <v>313</v>
      </c>
      <c r="AO41" s="300" t="s">
        <v>47</v>
      </c>
      <c r="AP41" s="294" t="s">
        <v>130</v>
      </c>
      <c r="AQ41" s="294" t="s">
        <v>64</v>
      </c>
      <c r="AR41" s="301" t="s">
        <v>64</v>
      </c>
      <c r="AS41" s="168" t="s">
        <v>77</v>
      </c>
      <c r="AT41" s="168"/>
      <c r="AU41" s="169" t="s">
        <v>47</v>
      </c>
      <c r="AV41" s="169" t="s">
        <v>47</v>
      </c>
      <c r="AW41" s="87"/>
      <c r="AX41" s="171"/>
    </row>
    <row r="42" spans="1:50" s="172" customFormat="1" ht="12" thickBot="1" x14ac:dyDescent="0.25">
      <c r="A42" s="391"/>
      <c r="B42" s="392"/>
      <c r="C42" s="392"/>
      <c r="D42" s="392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232"/>
      <c r="U42" s="232"/>
      <c r="V42" s="394"/>
      <c r="W42" s="394"/>
      <c r="X42" s="394"/>
      <c r="Y42" s="291"/>
      <c r="Z42" s="291"/>
      <c r="AA42" s="291"/>
      <c r="AB42" s="394"/>
      <c r="AC42" s="394"/>
      <c r="AD42" s="394"/>
      <c r="AE42" s="394"/>
      <c r="AF42" s="291"/>
      <c r="AG42" s="395"/>
      <c r="AH42" s="395"/>
      <c r="AI42" s="396"/>
      <c r="AJ42" s="394"/>
      <c r="AK42" s="394"/>
      <c r="AL42" s="397"/>
      <c r="AM42" s="396"/>
      <c r="AN42" s="398"/>
      <c r="AO42" s="398"/>
      <c r="AP42" s="393"/>
      <c r="AQ42" s="393"/>
      <c r="AR42" s="399"/>
      <c r="AS42" s="400"/>
      <c r="AT42" s="400"/>
      <c r="AU42" s="169"/>
      <c r="AV42" s="169"/>
      <c r="AW42" s="87"/>
      <c r="AX42" s="171"/>
    </row>
    <row r="43" spans="1:50" ht="15.75" thickBot="1" x14ac:dyDescent="0.3">
      <c r="A43" s="279">
        <v>6</v>
      </c>
      <c r="B43" s="280" t="s">
        <v>314</v>
      </c>
      <c r="C43" s="278" t="s">
        <v>120</v>
      </c>
      <c r="D43" s="388">
        <v>1</v>
      </c>
      <c r="E43" s="281">
        <v>4780</v>
      </c>
      <c r="F43" s="282" t="s">
        <v>47</v>
      </c>
      <c r="G43" s="282" t="e">
        <v>#VALUE!</v>
      </c>
      <c r="H43" s="282" t="s">
        <v>47</v>
      </c>
      <c r="I43" s="282">
        <f>'Příloha č.2  '!K22</f>
        <v>2100</v>
      </c>
      <c r="J43" s="282" t="s">
        <v>47</v>
      </c>
      <c r="K43" s="282">
        <v>250</v>
      </c>
      <c r="L43" s="282">
        <v>24</v>
      </c>
      <c r="M43" s="282" t="s">
        <v>301</v>
      </c>
      <c r="N43" s="282">
        <v>100</v>
      </c>
      <c r="O43" s="282" t="s">
        <v>300</v>
      </c>
      <c r="P43" s="282" t="s">
        <v>296</v>
      </c>
      <c r="Q43" s="282" t="s">
        <v>296</v>
      </c>
      <c r="R43" s="306">
        <v>3</v>
      </c>
      <c r="S43" s="306">
        <v>2</v>
      </c>
      <c r="T43" s="283">
        <v>0</v>
      </c>
      <c r="U43" s="284" t="s">
        <v>47</v>
      </c>
      <c r="V43" s="285">
        <v>0</v>
      </c>
      <c r="W43" s="285">
        <v>13.5</v>
      </c>
      <c r="X43" s="285" t="s">
        <v>179</v>
      </c>
      <c r="Y43" s="284" t="s">
        <v>47</v>
      </c>
      <c r="Z43" s="284" t="s">
        <v>47</v>
      </c>
      <c r="AA43" s="284" t="s">
        <v>47</v>
      </c>
      <c r="AB43" s="284" t="s">
        <v>47</v>
      </c>
      <c r="AC43" s="284">
        <f>AC46</f>
        <v>0</v>
      </c>
      <c r="AD43" s="285">
        <v>0</v>
      </c>
      <c r="AE43" s="284" t="s">
        <v>60</v>
      </c>
      <c r="AF43" s="286">
        <v>0.8</v>
      </c>
      <c r="AG43" s="284" t="s">
        <v>47</v>
      </c>
      <c r="AH43" s="286">
        <v>2.5</v>
      </c>
      <c r="AI43" s="283">
        <v>230</v>
      </c>
      <c r="AJ43" s="284" t="s">
        <v>47</v>
      </c>
      <c r="AK43" s="284" t="s">
        <v>47</v>
      </c>
      <c r="AL43" s="286">
        <f>D43*(AF43+V43+W43)</f>
        <v>14.3</v>
      </c>
      <c r="AM43" s="283">
        <v>472</v>
      </c>
      <c r="AN43" s="283" t="s">
        <v>357</v>
      </c>
      <c r="AO43" s="308" t="s">
        <v>180</v>
      </c>
      <c r="AP43" s="282" t="s">
        <v>168</v>
      </c>
      <c r="AQ43" s="282" t="s">
        <v>63</v>
      </c>
      <c r="AR43" s="287" t="s">
        <v>64</v>
      </c>
      <c r="AS43" s="161"/>
      <c r="AT43" s="161" t="s">
        <v>72</v>
      </c>
      <c r="AU43" s="148" t="s">
        <v>47</v>
      </c>
      <c r="AV43" s="148" t="s">
        <v>47</v>
      </c>
      <c r="AW43" s="87"/>
      <c r="AX43" s="88"/>
    </row>
    <row r="44" spans="1:50" ht="13.5" thickBot="1" x14ac:dyDescent="0.25">
      <c r="A44" s="404">
        <v>6</v>
      </c>
      <c r="B44" s="405" t="s">
        <v>315</v>
      </c>
      <c r="C44" s="406" t="s">
        <v>120</v>
      </c>
      <c r="D44" s="407">
        <v>1</v>
      </c>
      <c r="E44" s="408">
        <v>4780</v>
      </c>
      <c r="F44" s="288" t="s">
        <v>47</v>
      </c>
      <c r="G44" s="288" t="e">
        <v>#VALUE!</v>
      </c>
      <c r="H44" s="288" t="s">
        <v>47</v>
      </c>
      <c r="I44" s="288" t="s">
        <v>47</v>
      </c>
      <c r="J44" s="288">
        <f>'Příloha č.2  '!L22</f>
        <v>2100</v>
      </c>
      <c r="K44" s="288">
        <v>200</v>
      </c>
      <c r="L44" s="288">
        <v>18</v>
      </c>
      <c r="M44" s="288" t="s">
        <v>47</v>
      </c>
      <c r="N44" s="288">
        <v>100</v>
      </c>
      <c r="O44" s="288" t="s">
        <v>47</v>
      </c>
      <c r="P44" s="288" t="s">
        <v>47</v>
      </c>
      <c r="Q44" s="288"/>
      <c r="R44" s="409" t="s">
        <v>47</v>
      </c>
      <c r="S44" s="409" t="s">
        <v>47</v>
      </c>
      <c r="T44" s="298">
        <v>0</v>
      </c>
      <c r="U44" s="297" t="s">
        <v>47</v>
      </c>
      <c r="V44" s="297" t="s">
        <v>47</v>
      </c>
      <c r="W44" s="297" t="s">
        <v>47</v>
      </c>
      <c r="X44" s="297" t="s">
        <v>47</v>
      </c>
      <c r="Y44" s="297" t="s">
        <v>47</v>
      </c>
      <c r="Z44" s="297" t="s">
        <v>47</v>
      </c>
      <c r="AA44" s="297" t="s">
        <v>47</v>
      </c>
      <c r="AB44" s="297" t="s">
        <v>47</v>
      </c>
      <c r="AC44" s="297" t="s">
        <v>47</v>
      </c>
      <c r="AD44" s="410" t="s">
        <v>47</v>
      </c>
      <c r="AE44" s="297" t="s">
        <v>47</v>
      </c>
      <c r="AF44" s="299">
        <v>0.8</v>
      </c>
      <c r="AG44" s="297" t="s">
        <v>47</v>
      </c>
      <c r="AH44" s="299">
        <v>2.5</v>
      </c>
      <c r="AI44" s="298">
        <v>230</v>
      </c>
      <c r="AJ44" s="297" t="s">
        <v>47</v>
      </c>
      <c r="AK44" s="297" t="s">
        <v>47</v>
      </c>
      <c r="AL44" s="299">
        <f t="shared" ref="AL44" si="9">AF44*D44</f>
        <v>0.8</v>
      </c>
      <c r="AM44" s="298">
        <f>AM43*0.5</f>
        <v>236</v>
      </c>
      <c r="AN44" s="298" t="s">
        <v>181</v>
      </c>
      <c r="AO44" s="298" t="s">
        <v>47</v>
      </c>
      <c r="AP44" s="288" t="s">
        <v>169</v>
      </c>
      <c r="AQ44" s="288" t="s">
        <v>63</v>
      </c>
      <c r="AR44" s="403" t="s">
        <v>64</v>
      </c>
      <c r="AS44" s="161"/>
      <c r="AT44" s="161" t="s">
        <v>72</v>
      </c>
      <c r="AU44" s="148" t="s">
        <v>47</v>
      </c>
      <c r="AV44" s="148" t="s">
        <v>47</v>
      </c>
      <c r="AW44" s="87"/>
      <c r="AX44" s="88"/>
    </row>
    <row r="45" spans="1:50" s="172" customFormat="1" ht="12" thickBot="1" x14ac:dyDescent="0.25">
      <c r="A45" s="391"/>
      <c r="B45" s="392"/>
      <c r="C45" s="392"/>
      <c r="D45" s="392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232"/>
      <c r="U45" s="232"/>
      <c r="V45" s="394"/>
      <c r="W45" s="394"/>
      <c r="X45" s="394"/>
      <c r="Y45" s="291"/>
      <c r="Z45" s="291"/>
      <c r="AA45" s="291"/>
      <c r="AB45" s="394"/>
      <c r="AC45" s="394"/>
      <c r="AD45" s="394"/>
      <c r="AE45" s="394"/>
      <c r="AF45" s="291"/>
      <c r="AG45" s="395"/>
      <c r="AH45" s="395"/>
      <c r="AI45" s="396"/>
      <c r="AJ45" s="394"/>
      <c r="AK45" s="394"/>
      <c r="AL45" s="397"/>
      <c r="AM45" s="396"/>
      <c r="AN45" s="398"/>
      <c r="AO45" s="398"/>
      <c r="AP45" s="393"/>
      <c r="AQ45" s="393"/>
      <c r="AR45" s="399"/>
      <c r="AS45" s="400"/>
      <c r="AT45" s="400"/>
      <c r="AU45" s="169"/>
      <c r="AV45" s="169"/>
      <c r="AW45" s="87"/>
      <c r="AX45" s="171"/>
    </row>
    <row r="46" spans="1:50" s="172" customFormat="1" ht="12" customHeight="1" thickBot="1" x14ac:dyDescent="0.25">
      <c r="A46" s="412">
        <v>7</v>
      </c>
      <c r="B46" s="413" t="s">
        <v>317</v>
      </c>
      <c r="C46" s="413"/>
      <c r="D46" s="414">
        <v>3</v>
      </c>
      <c r="E46" s="415"/>
      <c r="F46" s="415"/>
      <c r="G46" s="415"/>
      <c r="H46" s="415"/>
      <c r="I46" s="415">
        <v>4500</v>
      </c>
      <c r="J46" s="415">
        <f>I46</f>
        <v>4500</v>
      </c>
      <c r="K46" s="415">
        <v>150</v>
      </c>
      <c r="L46" s="415" t="s">
        <v>47</v>
      </c>
      <c r="M46" s="415" t="s">
        <v>47</v>
      </c>
      <c r="N46" s="415" t="s">
        <v>47</v>
      </c>
      <c r="O46" s="415" t="s">
        <v>47</v>
      </c>
      <c r="P46" s="415" t="s">
        <v>47</v>
      </c>
      <c r="Q46" s="415"/>
      <c r="R46" s="415" t="s">
        <v>47</v>
      </c>
      <c r="S46" s="415" t="s">
        <v>47</v>
      </c>
      <c r="T46" s="416" t="s">
        <v>47</v>
      </c>
      <c r="U46" s="416" t="s">
        <v>47</v>
      </c>
      <c r="V46" s="417" t="s">
        <v>47</v>
      </c>
      <c r="W46" s="417" t="s">
        <v>47</v>
      </c>
      <c r="X46" s="418" t="s">
        <v>47</v>
      </c>
      <c r="Y46" s="419"/>
      <c r="Z46" s="419"/>
      <c r="AA46" s="419"/>
      <c r="AB46" s="418"/>
      <c r="AC46" s="418"/>
      <c r="AD46" s="418" t="s">
        <v>47</v>
      </c>
      <c r="AE46" s="418" t="s">
        <v>47</v>
      </c>
      <c r="AF46" s="419">
        <v>2.38</v>
      </c>
      <c r="AG46" s="420"/>
      <c r="AH46" s="420"/>
      <c r="AI46" s="421">
        <v>400</v>
      </c>
      <c r="AJ46" s="418"/>
      <c r="AK46" s="418"/>
      <c r="AL46" s="422">
        <f t="shared" ref="AL46" si="10">AF46*D46</f>
        <v>7.14</v>
      </c>
      <c r="AM46" s="421">
        <v>160</v>
      </c>
      <c r="AN46" s="423" t="s">
        <v>318</v>
      </c>
      <c r="AO46" s="423" t="s">
        <v>47</v>
      </c>
      <c r="AP46" s="415" t="s">
        <v>63</v>
      </c>
      <c r="AQ46" s="415"/>
      <c r="AR46" s="424" t="s">
        <v>64</v>
      </c>
      <c r="AS46" s="168"/>
      <c r="AT46" s="168"/>
      <c r="AU46" s="169"/>
      <c r="AV46" s="169"/>
      <c r="AW46" s="170"/>
      <c r="AX46" s="171"/>
    </row>
    <row r="47" spans="1:50" s="172" customFormat="1" ht="12" customHeight="1" thickBot="1" x14ac:dyDescent="0.25">
      <c r="A47" s="243">
        <v>8</v>
      </c>
      <c r="B47" s="224" t="s">
        <v>320</v>
      </c>
      <c r="C47" s="224"/>
      <c r="D47" s="274">
        <v>3</v>
      </c>
      <c r="E47" s="223"/>
      <c r="F47" s="223"/>
      <c r="G47" s="223"/>
      <c r="H47" s="223"/>
      <c r="I47" s="223" t="s">
        <v>47</v>
      </c>
      <c r="J47" s="223">
        <v>400</v>
      </c>
      <c r="K47" s="223">
        <v>150</v>
      </c>
      <c r="L47" s="223" t="s">
        <v>47</v>
      </c>
      <c r="M47" s="223" t="s">
        <v>47</v>
      </c>
      <c r="N47" s="223" t="s">
        <v>47</v>
      </c>
      <c r="O47" s="223" t="s">
        <v>47</v>
      </c>
      <c r="P47" s="223" t="s">
        <v>47</v>
      </c>
      <c r="Q47" s="223"/>
      <c r="R47" s="223" t="s">
        <v>47</v>
      </c>
      <c r="S47" s="223" t="s">
        <v>47</v>
      </c>
      <c r="T47" s="216" t="s">
        <v>47</v>
      </c>
      <c r="U47" s="216" t="s">
        <v>47</v>
      </c>
      <c r="V47" s="225" t="s">
        <v>47</v>
      </c>
      <c r="W47" s="225" t="s">
        <v>47</v>
      </c>
      <c r="X47" s="221" t="s">
        <v>47</v>
      </c>
      <c r="Y47" s="219"/>
      <c r="Z47" s="219"/>
      <c r="AA47" s="219"/>
      <c r="AB47" s="221"/>
      <c r="AC47" s="221"/>
      <c r="AD47" s="221" t="s">
        <v>47</v>
      </c>
      <c r="AE47" s="221" t="s">
        <v>47</v>
      </c>
      <c r="AF47" s="219">
        <v>0.4</v>
      </c>
      <c r="AG47" s="217"/>
      <c r="AH47" s="217"/>
      <c r="AI47" s="220">
        <v>400</v>
      </c>
      <c r="AJ47" s="221"/>
      <c r="AK47" s="221"/>
      <c r="AL47" s="222">
        <f t="shared" ref="AL47" si="11">AF47*D47</f>
        <v>1.2000000000000002</v>
      </c>
      <c r="AM47" s="220">
        <v>120</v>
      </c>
      <c r="AN47" s="226" t="s">
        <v>319</v>
      </c>
      <c r="AO47" s="226" t="s">
        <v>47</v>
      </c>
      <c r="AP47" s="223" t="s">
        <v>64</v>
      </c>
      <c r="AQ47" s="223"/>
      <c r="AR47" s="244" t="s">
        <v>64</v>
      </c>
      <c r="AS47" s="168"/>
      <c r="AT47" s="168"/>
      <c r="AU47" s="169"/>
      <c r="AV47" s="169"/>
      <c r="AW47" s="170"/>
      <c r="AX47" s="171"/>
    </row>
    <row r="48" spans="1:50" s="172" customFormat="1" ht="12" customHeight="1" thickBot="1" x14ac:dyDescent="0.25">
      <c r="A48" s="243" t="s">
        <v>321</v>
      </c>
      <c r="B48" s="224" t="s">
        <v>322</v>
      </c>
      <c r="C48" s="224"/>
      <c r="D48" s="302">
        <v>24</v>
      </c>
      <c r="E48" s="223"/>
      <c r="F48" s="223"/>
      <c r="G48" s="223"/>
      <c r="H48" s="223"/>
      <c r="I48" s="223" t="s">
        <v>47</v>
      </c>
      <c r="J48" s="223" t="s">
        <v>47</v>
      </c>
      <c r="K48" s="223" t="s">
        <v>47</v>
      </c>
      <c r="L48" s="223" t="s">
        <v>47</v>
      </c>
      <c r="M48" s="223" t="s">
        <v>47</v>
      </c>
      <c r="N48" s="223" t="s">
        <v>47</v>
      </c>
      <c r="O48" s="223" t="s">
        <v>47</v>
      </c>
      <c r="P48" s="223" t="s">
        <v>47</v>
      </c>
      <c r="Q48" s="223"/>
      <c r="R48" s="223" t="s">
        <v>47</v>
      </c>
      <c r="S48" s="223" t="s">
        <v>47</v>
      </c>
      <c r="T48" s="216" t="s">
        <v>47</v>
      </c>
      <c r="U48" s="216" t="s">
        <v>47</v>
      </c>
      <c r="V48" s="225" t="s">
        <v>47</v>
      </c>
      <c r="W48" s="225" t="s">
        <v>47</v>
      </c>
      <c r="X48" s="221" t="s">
        <v>47</v>
      </c>
      <c r="Y48" s="219"/>
      <c r="Z48" s="219"/>
      <c r="AA48" s="219"/>
      <c r="AB48" s="221"/>
      <c r="AC48" s="221"/>
      <c r="AD48" s="221" t="s">
        <v>47</v>
      </c>
      <c r="AE48" s="221" t="s">
        <v>47</v>
      </c>
      <c r="AF48" s="219">
        <v>0.1</v>
      </c>
      <c r="AG48" s="217"/>
      <c r="AH48" s="217"/>
      <c r="AI48" s="220">
        <v>400</v>
      </c>
      <c r="AJ48" s="221"/>
      <c r="AK48" s="221"/>
      <c r="AL48" s="222">
        <f t="shared" ref="AL48" si="12">AF48*D48</f>
        <v>2.4000000000000004</v>
      </c>
      <c r="AM48" s="220">
        <v>336</v>
      </c>
      <c r="AN48" s="226" t="s">
        <v>323</v>
      </c>
      <c r="AO48" s="226" t="s">
        <v>47</v>
      </c>
      <c r="AP48" s="223" t="s">
        <v>64</v>
      </c>
      <c r="AQ48" s="223"/>
      <c r="AR48" s="244" t="s">
        <v>64</v>
      </c>
      <c r="AS48" s="168"/>
      <c r="AT48" s="168"/>
      <c r="AU48" s="169"/>
      <c r="AV48" s="169"/>
      <c r="AW48" s="170"/>
      <c r="AX48" s="171"/>
    </row>
    <row r="49" spans="1:50" s="172" customFormat="1" ht="12" customHeight="1" thickBot="1" x14ac:dyDescent="0.25">
      <c r="A49" s="292" t="s">
        <v>324</v>
      </c>
      <c r="B49" s="293" t="s">
        <v>326</v>
      </c>
      <c r="C49" s="293"/>
      <c r="D49" s="303">
        <v>28</v>
      </c>
      <c r="E49" s="294"/>
      <c r="F49" s="294"/>
      <c r="G49" s="294"/>
      <c r="H49" s="294"/>
      <c r="I49" s="294" t="s">
        <v>47</v>
      </c>
      <c r="J49" s="294" t="s">
        <v>47</v>
      </c>
      <c r="K49" s="294" t="s">
        <v>47</v>
      </c>
      <c r="L49" s="294" t="s">
        <v>47</v>
      </c>
      <c r="M49" s="294" t="s">
        <v>47</v>
      </c>
      <c r="N49" s="294" t="s">
        <v>47</v>
      </c>
      <c r="O49" s="294" t="s">
        <v>47</v>
      </c>
      <c r="P49" s="294" t="s">
        <v>47</v>
      </c>
      <c r="Q49" s="294"/>
      <c r="R49" s="294" t="s">
        <v>47</v>
      </c>
      <c r="S49" s="294" t="s">
        <v>47</v>
      </c>
      <c r="T49" s="288" t="s">
        <v>47</v>
      </c>
      <c r="U49" s="288" t="s">
        <v>47</v>
      </c>
      <c r="V49" s="402" t="s">
        <v>47</v>
      </c>
      <c r="W49" s="402" t="s">
        <v>47</v>
      </c>
      <c r="X49" s="295" t="s">
        <v>47</v>
      </c>
      <c r="Y49" s="296"/>
      <c r="Z49" s="296"/>
      <c r="AA49" s="296"/>
      <c r="AB49" s="295"/>
      <c r="AC49" s="295"/>
      <c r="AD49" s="295" t="s">
        <v>47</v>
      </c>
      <c r="AE49" s="295" t="s">
        <v>47</v>
      </c>
      <c r="AF49" s="296">
        <v>1</v>
      </c>
      <c r="AG49" s="297"/>
      <c r="AH49" s="297"/>
      <c r="AI49" s="298">
        <v>400</v>
      </c>
      <c r="AJ49" s="295"/>
      <c r="AK49" s="295"/>
      <c r="AL49" s="299">
        <f t="shared" ref="AL49:AL50" si="13">AF49*D49</f>
        <v>28</v>
      </c>
      <c r="AM49" s="298">
        <v>112</v>
      </c>
      <c r="AN49" s="300" t="s">
        <v>327</v>
      </c>
      <c r="AO49" s="300" t="s">
        <v>47</v>
      </c>
      <c r="AP49" s="294" t="s">
        <v>325</v>
      </c>
      <c r="AQ49" s="294"/>
      <c r="AR49" s="301" t="s">
        <v>64</v>
      </c>
      <c r="AS49" s="168"/>
      <c r="AT49" s="168"/>
      <c r="AU49" s="169"/>
      <c r="AV49" s="169"/>
      <c r="AW49" s="170"/>
      <c r="AX49" s="171"/>
    </row>
    <row r="50" spans="1:50" s="172" customFormat="1" ht="12" customHeight="1" thickBot="1" x14ac:dyDescent="0.25">
      <c r="A50" s="327" t="s">
        <v>187</v>
      </c>
      <c r="B50" s="328" t="s">
        <v>188</v>
      </c>
      <c r="C50" s="328"/>
      <c r="D50" s="447">
        <v>2</v>
      </c>
      <c r="E50" s="329"/>
      <c r="F50" s="329"/>
      <c r="G50" s="329"/>
      <c r="H50" s="329"/>
      <c r="I50" s="329" t="s">
        <v>47</v>
      </c>
      <c r="J50" s="329" t="s">
        <v>47</v>
      </c>
      <c r="K50" s="329" t="s">
        <v>47</v>
      </c>
      <c r="L50" s="329" t="s">
        <v>47</v>
      </c>
      <c r="M50" s="329" t="s">
        <v>47</v>
      </c>
      <c r="N50" s="329" t="s">
        <v>47</v>
      </c>
      <c r="O50" s="329" t="s">
        <v>47</v>
      </c>
      <c r="P50" s="329" t="s">
        <v>47</v>
      </c>
      <c r="Q50" s="329"/>
      <c r="R50" s="329" t="s">
        <v>47</v>
      </c>
      <c r="S50" s="329" t="s">
        <v>47</v>
      </c>
      <c r="T50" s="330" t="s">
        <v>47</v>
      </c>
      <c r="U50" s="330" t="s">
        <v>47</v>
      </c>
      <c r="V50" s="331" t="s">
        <v>47</v>
      </c>
      <c r="W50" s="331" t="s">
        <v>47</v>
      </c>
      <c r="X50" s="448" t="s">
        <v>349</v>
      </c>
      <c r="Y50" s="332"/>
      <c r="Z50" s="332"/>
      <c r="AA50" s="332"/>
      <c r="AB50" s="331"/>
      <c r="AC50" s="331"/>
      <c r="AD50" s="331"/>
      <c r="AE50" s="331"/>
      <c r="AF50" s="333">
        <v>9.1999999999999993</v>
      </c>
      <c r="AG50" s="333"/>
      <c r="AH50" s="333"/>
      <c r="AI50" s="334">
        <v>400</v>
      </c>
      <c r="AJ50" s="331"/>
      <c r="AK50" s="331"/>
      <c r="AL50" s="335">
        <f t="shared" si="13"/>
        <v>18.399999999999999</v>
      </c>
      <c r="AM50" s="334">
        <v>180</v>
      </c>
      <c r="AN50" s="336"/>
      <c r="AO50" s="336"/>
      <c r="AP50" s="329"/>
      <c r="AQ50" s="329"/>
      <c r="AR50" s="337"/>
      <c r="AS50" s="168"/>
      <c r="AT50" s="168"/>
      <c r="AU50" s="169"/>
      <c r="AV50" s="169"/>
      <c r="AW50" s="170"/>
      <c r="AX50" s="171"/>
    </row>
    <row r="51" spans="1:50" s="172" customFormat="1" ht="12" thickBot="1" x14ac:dyDescent="0.25">
      <c r="A51" s="391"/>
      <c r="B51" s="392"/>
      <c r="C51" s="392"/>
      <c r="D51" s="392"/>
      <c r="E51" s="393"/>
      <c r="F51" s="393"/>
      <c r="G51" s="393"/>
      <c r="H51" s="425"/>
      <c r="I51" s="426"/>
      <c r="J51" s="426"/>
      <c r="K51" s="426"/>
      <c r="L51" s="426"/>
      <c r="M51" s="426"/>
      <c r="N51" s="426"/>
      <c r="O51" s="426"/>
      <c r="P51" s="426"/>
      <c r="Q51" s="426"/>
      <c r="R51" s="426"/>
      <c r="S51" s="426"/>
      <c r="T51" s="427"/>
      <c r="U51" s="427"/>
      <c r="V51" s="428"/>
      <c r="W51" s="428"/>
      <c r="X51" s="428"/>
      <c r="Y51" s="160"/>
      <c r="Z51" s="160"/>
      <c r="AA51" s="160"/>
      <c r="AB51" s="428"/>
      <c r="AC51" s="428"/>
      <c r="AD51" s="454"/>
      <c r="AE51" s="455"/>
      <c r="AF51" s="456" t="s">
        <v>328</v>
      </c>
      <c r="AG51" s="457"/>
      <c r="AH51" s="457"/>
      <c r="AI51" s="458"/>
      <c r="AJ51" s="455"/>
      <c r="AK51" s="455"/>
      <c r="AL51" s="453">
        <f>SUM(AL10:AL50)</f>
        <v>385.61960000000005</v>
      </c>
      <c r="AM51" s="430"/>
      <c r="AN51" s="431"/>
      <c r="AO51" s="431"/>
      <c r="AP51" s="426"/>
      <c r="AQ51" s="426"/>
      <c r="AR51" s="426"/>
      <c r="AS51" s="400"/>
      <c r="AT51" s="400"/>
      <c r="AU51" s="169"/>
      <c r="AV51" s="169"/>
      <c r="AW51" s="87"/>
      <c r="AX51" s="171"/>
    </row>
    <row r="52" spans="1:50" s="172" customFormat="1" ht="12" thickBot="1" x14ac:dyDescent="0.25">
      <c r="A52" s="391"/>
      <c r="B52" s="392"/>
      <c r="C52" s="392"/>
      <c r="D52" s="392"/>
      <c r="E52" s="393"/>
      <c r="F52" s="393"/>
      <c r="G52" s="393"/>
      <c r="H52" s="425"/>
      <c r="I52" s="426"/>
      <c r="J52" s="426"/>
      <c r="K52" s="426"/>
      <c r="L52" s="426"/>
      <c r="M52" s="426"/>
      <c r="N52" s="426"/>
      <c r="O52" s="426"/>
      <c r="P52" s="426"/>
      <c r="Q52" s="426"/>
      <c r="R52" s="426"/>
      <c r="S52" s="426"/>
      <c r="T52" s="427"/>
      <c r="U52" s="427"/>
      <c r="V52" s="428"/>
      <c r="W52" s="428"/>
      <c r="X52" s="428"/>
      <c r="Y52" s="160"/>
      <c r="Z52" s="160"/>
      <c r="AA52" s="160"/>
      <c r="AB52" s="428"/>
      <c r="AC52" s="428"/>
      <c r="AD52" s="428"/>
      <c r="AE52" s="428"/>
      <c r="AF52" s="160"/>
      <c r="AG52" s="429"/>
      <c r="AH52" s="429"/>
      <c r="AI52" s="430"/>
      <c r="AJ52" s="428"/>
      <c r="AK52" s="428"/>
      <c r="AL52" s="432"/>
      <c r="AM52" s="430"/>
      <c r="AN52" s="431"/>
      <c r="AO52" s="431"/>
      <c r="AP52" s="426"/>
      <c r="AQ52" s="426"/>
      <c r="AR52" s="426"/>
      <c r="AS52" s="400"/>
      <c r="AT52" s="400"/>
      <c r="AU52" s="169"/>
      <c r="AV52" s="169"/>
      <c r="AW52" s="87"/>
      <c r="AX52" s="171"/>
    </row>
    <row r="53" spans="1:50" ht="20.25" thickBot="1" x14ac:dyDescent="0.35">
      <c r="A53" s="141"/>
      <c r="B53" s="289" t="s">
        <v>329</v>
      </c>
      <c r="D53" s="28"/>
      <c r="E53" s="468" t="s">
        <v>68</v>
      </c>
      <c r="F53" s="469"/>
      <c r="G53" s="470" t="s">
        <v>69</v>
      </c>
      <c r="H53" s="471"/>
      <c r="I53" s="89"/>
      <c r="J53" s="89"/>
      <c r="K53" s="236"/>
      <c r="L53" s="236" t="s">
        <v>125</v>
      </c>
      <c r="M53" s="236"/>
      <c r="N53" s="236"/>
      <c r="O53" s="236" t="s">
        <v>125</v>
      </c>
      <c r="P53" s="236"/>
      <c r="Q53" s="236"/>
      <c r="R53" s="305"/>
      <c r="S53" s="305"/>
      <c r="T53" s="236"/>
      <c r="U53" s="245" t="s">
        <v>151</v>
      </c>
      <c r="V53" s="236"/>
      <c r="W53" s="236"/>
      <c r="X53" s="236"/>
      <c r="Y53" s="236"/>
      <c r="Z53" s="236"/>
      <c r="AA53" s="236"/>
      <c r="AB53" s="236"/>
      <c r="AC53" s="236"/>
      <c r="AD53" s="236"/>
      <c r="AE53" s="236"/>
      <c r="AF53" s="236"/>
      <c r="AG53" s="236"/>
      <c r="AH53" s="236"/>
      <c r="AI53" s="236"/>
      <c r="AJ53" s="236"/>
      <c r="AK53" s="160"/>
      <c r="AL53" s="160"/>
      <c r="AM53" s="160"/>
      <c r="AN53" s="290"/>
      <c r="AO53" s="291"/>
      <c r="AP53" s="236"/>
      <c r="AQ53" s="236"/>
      <c r="AR53" s="150"/>
      <c r="AS53" s="160"/>
      <c r="AT53" s="162" t="s">
        <v>71</v>
      </c>
      <c r="AU53" s="150"/>
      <c r="AV53" s="147"/>
      <c r="AW53" s="119"/>
      <c r="AX53" s="78"/>
    </row>
    <row r="54" spans="1:50" ht="15.75" thickBot="1" x14ac:dyDescent="0.3">
      <c r="A54" s="279">
        <v>41</v>
      </c>
      <c r="B54" s="280" t="s">
        <v>330</v>
      </c>
      <c r="C54" s="278" t="s">
        <v>120</v>
      </c>
      <c r="D54" s="388">
        <v>1</v>
      </c>
      <c r="E54" s="281">
        <v>4780</v>
      </c>
      <c r="F54" s="282" t="s">
        <v>47</v>
      </c>
      <c r="G54" s="282" t="e">
        <v>#VALUE!</v>
      </c>
      <c r="H54" s="282" t="s">
        <v>47</v>
      </c>
      <c r="I54" s="282">
        <f>'Příloha č.2  '!K28+'Příloha č.2  '!K29</f>
        <v>1400</v>
      </c>
      <c r="J54" s="282" t="s">
        <v>47</v>
      </c>
      <c r="K54" s="282">
        <v>250</v>
      </c>
      <c r="L54" s="282">
        <v>24</v>
      </c>
      <c r="M54" s="282" t="s">
        <v>301</v>
      </c>
      <c r="N54" s="282">
        <v>100</v>
      </c>
      <c r="O54" s="282" t="s">
        <v>300</v>
      </c>
      <c r="P54" s="282" t="s">
        <v>296</v>
      </c>
      <c r="Q54" s="282" t="s">
        <v>296</v>
      </c>
      <c r="R54" s="306">
        <v>3</v>
      </c>
      <c r="S54" s="306">
        <v>2</v>
      </c>
      <c r="T54" s="283">
        <v>0</v>
      </c>
      <c r="U54" s="284" t="s">
        <v>47</v>
      </c>
      <c r="V54" s="285">
        <v>0</v>
      </c>
      <c r="W54" s="285">
        <v>9</v>
      </c>
      <c r="X54" s="285" t="s">
        <v>179</v>
      </c>
      <c r="Y54" s="284" t="s">
        <v>47</v>
      </c>
      <c r="Z54" s="284" t="s">
        <v>47</v>
      </c>
      <c r="AA54" s="284" t="s">
        <v>47</v>
      </c>
      <c r="AB54" s="284" t="s">
        <v>47</v>
      </c>
      <c r="AC54" s="284" t="str">
        <f>AC57</f>
        <v>-</v>
      </c>
      <c r="AD54" s="285">
        <v>0</v>
      </c>
      <c r="AE54" s="284" t="s">
        <v>60</v>
      </c>
      <c r="AF54" s="286">
        <v>0.8</v>
      </c>
      <c r="AG54" s="284" t="s">
        <v>47</v>
      </c>
      <c r="AH54" s="286">
        <v>2.5</v>
      </c>
      <c r="AI54" s="283">
        <v>230</v>
      </c>
      <c r="AJ54" s="284" t="s">
        <v>47</v>
      </c>
      <c r="AK54" s="284" t="s">
        <v>47</v>
      </c>
      <c r="AL54" s="286">
        <f>D54*(AF54+V54+W54)</f>
        <v>9.8000000000000007</v>
      </c>
      <c r="AM54" s="283">
        <v>430</v>
      </c>
      <c r="AN54" s="283" t="s">
        <v>355</v>
      </c>
      <c r="AO54" s="308" t="s">
        <v>180</v>
      </c>
      <c r="AP54" s="282" t="s">
        <v>168</v>
      </c>
      <c r="AQ54" s="282" t="s">
        <v>63</v>
      </c>
      <c r="AR54" s="287" t="s">
        <v>64</v>
      </c>
      <c r="AS54" s="161"/>
      <c r="AT54" s="161" t="s">
        <v>72</v>
      </c>
      <c r="AU54" s="148" t="s">
        <v>47</v>
      </c>
      <c r="AV54" s="148" t="s">
        <v>47</v>
      </c>
      <c r="AW54" s="87"/>
      <c r="AX54" s="88"/>
    </row>
    <row r="55" spans="1:50" ht="13.5" thickBot="1" x14ac:dyDescent="0.25">
      <c r="A55" s="241">
        <v>41</v>
      </c>
      <c r="B55" s="315" t="s">
        <v>331</v>
      </c>
      <c r="C55" s="48" t="s">
        <v>120</v>
      </c>
      <c r="D55" s="389">
        <v>1</v>
      </c>
      <c r="E55" s="215">
        <v>4780</v>
      </c>
      <c r="F55" s="216" t="s">
        <v>47</v>
      </c>
      <c r="G55" s="216" t="e">
        <v>#VALUE!</v>
      </c>
      <c r="H55" s="216" t="s">
        <v>47</v>
      </c>
      <c r="I55" s="216" t="s">
        <v>47</v>
      </c>
      <c r="J55" s="216">
        <f>'Příloha č.2  '!L28+'Příloha č.2  '!L29</f>
        <v>1400</v>
      </c>
      <c r="K55" s="216">
        <v>200</v>
      </c>
      <c r="L55" s="216">
        <v>18</v>
      </c>
      <c r="M55" s="216" t="s">
        <v>47</v>
      </c>
      <c r="N55" s="216">
        <v>100</v>
      </c>
      <c r="O55" s="216" t="s">
        <v>47</v>
      </c>
      <c r="P55" s="216" t="s">
        <v>47</v>
      </c>
      <c r="Q55" s="216"/>
      <c r="R55" s="307" t="s">
        <v>47</v>
      </c>
      <c r="S55" s="307" t="s">
        <v>47</v>
      </c>
      <c r="T55" s="220">
        <v>0</v>
      </c>
      <c r="U55" s="217" t="s">
        <v>47</v>
      </c>
      <c r="V55" s="217" t="s">
        <v>47</v>
      </c>
      <c r="W55" s="217" t="s">
        <v>47</v>
      </c>
      <c r="X55" s="217" t="s">
        <v>47</v>
      </c>
      <c r="Y55" s="217" t="s">
        <v>47</v>
      </c>
      <c r="Z55" s="217" t="s">
        <v>47</v>
      </c>
      <c r="AA55" s="217" t="s">
        <v>47</v>
      </c>
      <c r="AB55" s="217" t="s">
        <v>47</v>
      </c>
      <c r="AC55" s="217" t="s">
        <v>47</v>
      </c>
      <c r="AD55" s="218" t="s">
        <v>47</v>
      </c>
      <c r="AE55" s="217" t="s">
        <v>47</v>
      </c>
      <c r="AF55" s="222">
        <v>0.8</v>
      </c>
      <c r="AG55" s="217" t="s">
        <v>47</v>
      </c>
      <c r="AH55" s="222">
        <v>2.5</v>
      </c>
      <c r="AI55" s="220">
        <v>230</v>
      </c>
      <c r="AJ55" s="217" t="s">
        <v>47</v>
      </c>
      <c r="AK55" s="217" t="s">
        <v>47</v>
      </c>
      <c r="AL55" s="222">
        <f t="shared" ref="AL55" si="14">AF55*D55</f>
        <v>0.8</v>
      </c>
      <c r="AM55" s="220">
        <f>AM54</f>
        <v>430</v>
      </c>
      <c r="AN55" s="220" t="s">
        <v>181</v>
      </c>
      <c r="AO55" s="220" t="s">
        <v>47</v>
      </c>
      <c r="AP55" s="216" t="s">
        <v>169</v>
      </c>
      <c r="AQ55" s="216" t="s">
        <v>63</v>
      </c>
      <c r="AR55" s="242" t="s">
        <v>64</v>
      </c>
      <c r="AS55" s="161"/>
      <c r="AT55" s="161" t="s">
        <v>72</v>
      </c>
      <c r="AU55" s="148" t="s">
        <v>47</v>
      </c>
      <c r="AV55" s="148" t="s">
        <v>47</v>
      </c>
      <c r="AW55" s="87"/>
      <c r="AX55" s="88"/>
    </row>
    <row r="56" spans="1:50" s="172" customFormat="1" ht="11.25" customHeight="1" thickBot="1" x14ac:dyDescent="0.25">
      <c r="A56" s="243" t="s">
        <v>345</v>
      </c>
      <c r="B56" s="224" t="s">
        <v>184</v>
      </c>
      <c r="C56" s="224" t="s">
        <v>116</v>
      </c>
      <c r="D56" s="411">
        <v>1</v>
      </c>
      <c r="E56" s="223" t="s">
        <v>47</v>
      </c>
      <c r="F56" s="223" t="s">
        <v>47</v>
      </c>
      <c r="G56" s="223" t="s">
        <v>47</v>
      </c>
      <c r="H56" s="223" t="s">
        <v>47</v>
      </c>
      <c r="I56" s="223" t="s">
        <v>47</v>
      </c>
      <c r="J56" s="223" t="s">
        <v>47</v>
      </c>
      <c r="K56" s="223" t="s">
        <v>47</v>
      </c>
      <c r="L56" s="223" t="s">
        <v>47</v>
      </c>
      <c r="M56" s="223" t="s">
        <v>47</v>
      </c>
      <c r="N56" s="223" t="s">
        <v>47</v>
      </c>
      <c r="O56" s="223" t="s">
        <v>47</v>
      </c>
      <c r="P56" s="223" t="s">
        <v>47</v>
      </c>
      <c r="Q56" s="223"/>
      <c r="R56" s="316" t="s">
        <v>47</v>
      </c>
      <c r="S56" s="316" t="s">
        <v>47</v>
      </c>
      <c r="T56" s="216" t="s">
        <v>47</v>
      </c>
      <c r="U56" s="216" t="s">
        <v>47</v>
      </c>
      <c r="V56" s="221" t="s">
        <v>47</v>
      </c>
      <c r="W56" s="221" t="s">
        <v>47</v>
      </c>
      <c r="X56" s="221" t="s">
        <v>182</v>
      </c>
      <c r="Y56" s="219" t="s">
        <v>47</v>
      </c>
      <c r="Z56" s="219" t="s">
        <v>47</v>
      </c>
      <c r="AA56" s="219" t="s">
        <v>47</v>
      </c>
      <c r="AB56" s="221" t="s">
        <v>60</v>
      </c>
      <c r="AC56" s="221" t="s">
        <v>47</v>
      </c>
      <c r="AD56" s="434">
        <f>(AD57+AD64+AD68+AD75+AD79)*0.8</f>
        <v>36.949866666666665</v>
      </c>
      <c r="AE56" s="221" t="s">
        <v>60</v>
      </c>
      <c r="AF56" s="219">
        <f>AD56*0.4</f>
        <v>14.779946666666667</v>
      </c>
      <c r="AG56" s="217" t="s">
        <v>47</v>
      </c>
      <c r="AH56" s="217">
        <v>17</v>
      </c>
      <c r="AI56" s="220">
        <v>400</v>
      </c>
      <c r="AJ56" s="221" t="s">
        <v>47</v>
      </c>
      <c r="AK56" s="221" t="s">
        <v>47</v>
      </c>
      <c r="AL56" s="222">
        <f t="shared" ref="AL56" si="15">AF56*D56</f>
        <v>14.779946666666667</v>
      </c>
      <c r="AM56" s="220">
        <v>630</v>
      </c>
      <c r="AN56" s="226" t="s">
        <v>183</v>
      </c>
      <c r="AO56" s="226" t="s">
        <v>47</v>
      </c>
      <c r="AP56" s="223" t="s">
        <v>130</v>
      </c>
      <c r="AQ56" s="223" t="s">
        <v>64</v>
      </c>
      <c r="AR56" s="244" t="s">
        <v>64</v>
      </c>
      <c r="AS56" s="168" t="s">
        <v>76</v>
      </c>
      <c r="AT56" s="168" t="s">
        <v>73</v>
      </c>
      <c r="AU56" s="169" t="s">
        <v>47</v>
      </c>
      <c r="AV56" s="169" t="s">
        <v>47</v>
      </c>
      <c r="AW56" s="87"/>
      <c r="AX56" s="171"/>
    </row>
    <row r="57" spans="1:50" s="172" customFormat="1" ht="12" customHeight="1" thickBot="1" x14ac:dyDescent="0.25">
      <c r="A57" s="292" t="s">
        <v>345</v>
      </c>
      <c r="B57" s="293" t="s">
        <v>185</v>
      </c>
      <c r="C57" s="293" t="s">
        <v>117</v>
      </c>
      <c r="D57" s="314" t="s">
        <v>342</v>
      </c>
      <c r="E57" s="294" t="s">
        <v>47</v>
      </c>
      <c r="F57" s="294" t="s">
        <v>47</v>
      </c>
      <c r="G57" s="294" t="s">
        <v>47</v>
      </c>
      <c r="H57" s="294" t="s">
        <v>47</v>
      </c>
      <c r="I57" s="294" t="s">
        <v>47</v>
      </c>
      <c r="J57" s="294" t="s">
        <v>47</v>
      </c>
      <c r="K57" s="294" t="s">
        <v>47</v>
      </c>
      <c r="L57" s="294" t="s">
        <v>47</v>
      </c>
      <c r="M57" s="294" t="s">
        <v>47</v>
      </c>
      <c r="N57" s="294" t="s">
        <v>47</v>
      </c>
      <c r="O57" s="294" t="s">
        <v>47</v>
      </c>
      <c r="P57" s="294" t="s">
        <v>47</v>
      </c>
      <c r="Q57" s="294"/>
      <c r="R57" s="294" t="s">
        <v>47</v>
      </c>
      <c r="S57" s="294" t="s">
        <v>47</v>
      </c>
      <c r="T57" s="288" t="s">
        <v>47</v>
      </c>
      <c r="U57" s="288" t="s">
        <v>47</v>
      </c>
      <c r="V57" s="295" t="s">
        <v>47</v>
      </c>
      <c r="W57" s="295" t="s">
        <v>47</v>
      </c>
      <c r="X57" s="295" t="s">
        <v>47</v>
      </c>
      <c r="Y57" s="296" t="s">
        <v>47</v>
      </c>
      <c r="Z57" s="296" t="s">
        <v>47</v>
      </c>
      <c r="AA57" s="296" t="s">
        <v>47</v>
      </c>
      <c r="AB57" s="295" t="s">
        <v>60</v>
      </c>
      <c r="AC57" s="295" t="s">
        <v>47</v>
      </c>
      <c r="AD57" s="402">
        <v>8.6</v>
      </c>
      <c r="AE57" s="295" t="s">
        <v>60</v>
      </c>
      <c r="AF57" s="296">
        <v>0.08</v>
      </c>
      <c r="AG57" s="297" t="s">
        <v>47</v>
      </c>
      <c r="AH57" s="297" t="s">
        <v>47</v>
      </c>
      <c r="AI57" s="298">
        <v>230</v>
      </c>
      <c r="AJ57" s="295" t="s">
        <v>47</v>
      </c>
      <c r="AK57" s="295" t="s">
        <v>47</v>
      </c>
      <c r="AL57" s="299">
        <v>0.24</v>
      </c>
      <c r="AM57" s="298">
        <v>290</v>
      </c>
      <c r="AN57" s="300" t="s">
        <v>313</v>
      </c>
      <c r="AO57" s="300" t="s">
        <v>47</v>
      </c>
      <c r="AP57" s="294" t="s">
        <v>130</v>
      </c>
      <c r="AQ57" s="294" t="s">
        <v>64</v>
      </c>
      <c r="AR57" s="301" t="s">
        <v>64</v>
      </c>
      <c r="AS57" s="168" t="s">
        <v>77</v>
      </c>
      <c r="AT57" s="168"/>
      <c r="AU57" s="169" t="s">
        <v>47</v>
      </c>
      <c r="AV57" s="169" t="s">
        <v>47</v>
      </c>
      <c r="AW57" s="87"/>
      <c r="AX57" s="171"/>
    </row>
    <row r="58" spans="1:50" s="172" customFormat="1" ht="12" thickBot="1" x14ac:dyDescent="0.25">
      <c r="A58" s="391"/>
      <c r="B58" s="392"/>
      <c r="C58" s="392"/>
      <c r="D58" s="392"/>
      <c r="E58" s="393"/>
      <c r="F58" s="393"/>
      <c r="G58" s="393"/>
      <c r="H58" s="393"/>
      <c r="I58" s="393"/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232"/>
      <c r="U58" s="232"/>
      <c r="V58" s="394"/>
      <c r="W58" s="394"/>
      <c r="X58" s="394"/>
      <c r="Y58" s="291"/>
      <c r="Z58" s="291"/>
      <c r="AA58" s="291"/>
      <c r="AB58" s="394"/>
      <c r="AC58" s="394"/>
      <c r="AD58" s="394"/>
      <c r="AE58" s="394"/>
      <c r="AF58" s="291"/>
      <c r="AG58" s="395"/>
      <c r="AH58" s="395"/>
      <c r="AI58" s="396"/>
      <c r="AJ58" s="394"/>
      <c r="AK58" s="394"/>
      <c r="AL58" s="397"/>
      <c r="AM58" s="396"/>
      <c r="AN58" s="398"/>
      <c r="AO58" s="398"/>
      <c r="AP58" s="393"/>
      <c r="AQ58" s="393"/>
      <c r="AR58" s="399"/>
      <c r="AS58" s="400"/>
      <c r="AT58" s="400"/>
      <c r="AU58" s="169"/>
      <c r="AV58" s="169"/>
      <c r="AW58" s="87"/>
      <c r="AX58" s="171"/>
    </row>
    <row r="59" spans="1:50" ht="15.75" thickBot="1" x14ac:dyDescent="0.3">
      <c r="A59" s="279">
        <v>42</v>
      </c>
      <c r="B59" s="280" t="s">
        <v>333</v>
      </c>
      <c r="C59" s="278" t="s">
        <v>120</v>
      </c>
      <c r="D59" s="388">
        <v>1</v>
      </c>
      <c r="E59" s="281">
        <v>4780</v>
      </c>
      <c r="F59" s="282" t="s">
        <v>47</v>
      </c>
      <c r="G59" s="282" t="e">
        <v>#VALUE!</v>
      </c>
      <c r="H59" s="282" t="s">
        <v>47</v>
      </c>
      <c r="I59" s="282">
        <f>'Příloha č.2  '!K30</f>
        <v>4000</v>
      </c>
      <c r="J59" s="282" t="s">
        <v>47</v>
      </c>
      <c r="K59" s="282">
        <v>250</v>
      </c>
      <c r="L59" s="282">
        <v>24</v>
      </c>
      <c r="M59" s="282">
        <v>24</v>
      </c>
      <c r="N59" s="282">
        <v>100</v>
      </c>
      <c r="O59" s="282">
        <v>22</v>
      </c>
      <c r="P59" s="282">
        <v>24</v>
      </c>
      <c r="Q59" s="282" t="s">
        <v>274</v>
      </c>
      <c r="R59" s="306">
        <v>3</v>
      </c>
      <c r="S59" s="306">
        <v>2</v>
      </c>
      <c r="T59" s="283">
        <v>0</v>
      </c>
      <c r="U59" s="284" t="s">
        <v>47</v>
      </c>
      <c r="V59" s="285">
        <v>30</v>
      </c>
      <c r="W59" s="285">
        <v>21</v>
      </c>
      <c r="X59" s="285" t="s">
        <v>179</v>
      </c>
      <c r="Y59" s="284" t="s">
        <v>47</v>
      </c>
      <c r="Z59" s="284" t="s">
        <v>47</v>
      </c>
      <c r="AA59" s="284" t="s">
        <v>47</v>
      </c>
      <c r="AB59" s="284" t="s">
        <v>47</v>
      </c>
      <c r="AC59" s="284">
        <f>AC62</f>
        <v>24</v>
      </c>
      <c r="AD59" s="285">
        <v>24</v>
      </c>
      <c r="AE59" s="284" t="s">
        <v>60</v>
      </c>
      <c r="AF59" s="286">
        <v>2.5</v>
      </c>
      <c r="AG59" s="284" t="s">
        <v>47</v>
      </c>
      <c r="AH59" s="286">
        <v>2.5</v>
      </c>
      <c r="AI59" s="283">
        <v>230</v>
      </c>
      <c r="AJ59" s="284" t="s">
        <v>47</v>
      </c>
      <c r="AK59" s="284" t="s">
        <v>47</v>
      </c>
      <c r="AL59" s="286">
        <f>D59*(AF59+V59+W59)</f>
        <v>53.5</v>
      </c>
      <c r="AM59" s="283">
        <v>990</v>
      </c>
      <c r="AN59" s="283" t="s">
        <v>357</v>
      </c>
      <c r="AO59" s="308" t="s">
        <v>180</v>
      </c>
      <c r="AP59" s="282" t="s">
        <v>168</v>
      </c>
      <c r="AQ59" s="282" t="s">
        <v>63</v>
      </c>
      <c r="AR59" s="287" t="s">
        <v>64</v>
      </c>
      <c r="AS59" s="161"/>
      <c r="AT59" s="161" t="s">
        <v>72</v>
      </c>
      <c r="AU59" s="148" t="s">
        <v>47</v>
      </c>
      <c r="AV59" s="148" t="s">
        <v>47</v>
      </c>
      <c r="AW59" s="87"/>
      <c r="AX59" s="88"/>
    </row>
    <row r="60" spans="1:50" ht="13.5" thickBot="1" x14ac:dyDescent="0.25">
      <c r="A60" s="241">
        <v>42</v>
      </c>
      <c r="B60" s="315" t="s">
        <v>306</v>
      </c>
      <c r="C60" s="48" t="s">
        <v>120</v>
      </c>
      <c r="D60" s="389">
        <v>1</v>
      </c>
      <c r="E60" s="215">
        <v>4780</v>
      </c>
      <c r="F60" s="216" t="s">
        <v>47</v>
      </c>
      <c r="G60" s="216" t="e">
        <v>#VALUE!</v>
      </c>
      <c r="H60" s="216" t="s">
        <v>47</v>
      </c>
      <c r="I60" s="216" t="s">
        <v>47</v>
      </c>
      <c r="J60" s="216" t="s">
        <v>334</v>
      </c>
      <c r="K60" s="216">
        <v>200</v>
      </c>
      <c r="L60" s="216">
        <v>20</v>
      </c>
      <c r="M60" s="216">
        <v>26</v>
      </c>
      <c r="N60" s="216">
        <v>100</v>
      </c>
      <c r="O60" s="216" t="s">
        <v>47</v>
      </c>
      <c r="P60" s="216" t="s">
        <v>47</v>
      </c>
      <c r="Q60" s="216"/>
      <c r="R60" s="307" t="s">
        <v>47</v>
      </c>
      <c r="S60" s="307" t="s">
        <v>47</v>
      </c>
      <c r="T60" s="220">
        <v>0</v>
      </c>
      <c r="U60" s="217" t="s">
        <v>47</v>
      </c>
      <c r="V60" s="217" t="s">
        <v>47</v>
      </c>
      <c r="W60" s="217" t="s">
        <v>47</v>
      </c>
      <c r="X60" s="217" t="s">
        <v>47</v>
      </c>
      <c r="Y60" s="217" t="s">
        <v>47</v>
      </c>
      <c r="Z60" s="217" t="s">
        <v>47</v>
      </c>
      <c r="AA60" s="217" t="s">
        <v>47</v>
      </c>
      <c r="AB60" s="217" t="s">
        <v>47</v>
      </c>
      <c r="AC60" s="217" t="s">
        <v>47</v>
      </c>
      <c r="AD60" s="218" t="s">
        <v>47</v>
      </c>
      <c r="AE60" s="217" t="s">
        <v>47</v>
      </c>
      <c r="AF60" s="222">
        <v>2.5</v>
      </c>
      <c r="AG60" s="217" t="s">
        <v>47</v>
      </c>
      <c r="AH60" s="222">
        <v>2.5</v>
      </c>
      <c r="AI60" s="220">
        <v>230</v>
      </c>
      <c r="AJ60" s="217" t="s">
        <v>47</v>
      </c>
      <c r="AK60" s="217" t="s">
        <v>47</v>
      </c>
      <c r="AL60" s="222">
        <f t="shared" ref="AL60:AL62" si="16">AF60*D60</f>
        <v>2.5</v>
      </c>
      <c r="AM60" s="220">
        <f>AM59*0.75</f>
        <v>742.5</v>
      </c>
      <c r="AN60" s="220" t="s">
        <v>181</v>
      </c>
      <c r="AO60" s="220" t="s">
        <v>47</v>
      </c>
      <c r="AP60" s="216" t="s">
        <v>276</v>
      </c>
      <c r="AQ60" s="216" t="s">
        <v>63</v>
      </c>
      <c r="AR60" s="242" t="s">
        <v>64</v>
      </c>
      <c r="AS60" s="161"/>
      <c r="AT60" s="161" t="s">
        <v>72</v>
      </c>
      <c r="AU60" s="148" t="s">
        <v>47</v>
      </c>
      <c r="AV60" s="148" t="s">
        <v>47</v>
      </c>
      <c r="AW60" s="87"/>
      <c r="AX60" s="88"/>
    </row>
    <row r="61" spans="1:50" ht="12" thickBot="1" x14ac:dyDescent="0.25">
      <c r="A61" s="241" t="s">
        <v>243</v>
      </c>
      <c r="B61" s="315" t="s">
        <v>278</v>
      </c>
      <c r="C61" s="48"/>
      <c r="D61" s="389">
        <v>1</v>
      </c>
      <c r="E61" s="215"/>
      <c r="F61" s="216"/>
      <c r="G61" s="216"/>
      <c r="H61" s="216"/>
      <c r="I61" s="223" t="s">
        <v>47</v>
      </c>
      <c r="J61" s="223" t="s">
        <v>47</v>
      </c>
      <c r="K61" s="223" t="s">
        <v>47</v>
      </c>
      <c r="L61" s="223" t="s">
        <v>47</v>
      </c>
      <c r="M61" s="223" t="s">
        <v>47</v>
      </c>
      <c r="N61" s="223" t="s">
        <v>47</v>
      </c>
      <c r="O61" s="223" t="s">
        <v>47</v>
      </c>
      <c r="P61" s="223" t="s">
        <v>47</v>
      </c>
      <c r="Q61" s="223"/>
      <c r="R61" s="223" t="s">
        <v>47</v>
      </c>
      <c r="S61" s="223" t="s">
        <v>47</v>
      </c>
      <c r="T61" s="216" t="s">
        <v>47</v>
      </c>
      <c r="U61" s="216" t="s">
        <v>47</v>
      </c>
      <c r="V61" s="225" t="s">
        <v>47</v>
      </c>
      <c r="W61" s="225">
        <f>AD61</f>
        <v>24</v>
      </c>
      <c r="X61" s="318" t="s">
        <v>182</v>
      </c>
      <c r="Y61" s="217"/>
      <c r="Z61" s="217"/>
      <c r="AA61" s="217"/>
      <c r="AB61" s="217"/>
      <c r="AC61" s="217" t="s">
        <v>47</v>
      </c>
      <c r="AD61" s="218">
        <f>AD59</f>
        <v>24</v>
      </c>
      <c r="AE61" s="221" t="s">
        <v>60</v>
      </c>
      <c r="AF61" s="222">
        <f>0.4*AD61</f>
        <v>9.6000000000000014</v>
      </c>
      <c r="AG61" s="217"/>
      <c r="AH61" s="222"/>
      <c r="AI61" s="220"/>
      <c r="AJ61" s="217"/>
      <c r="AK61" s="217"/>
      <c r="AL61" s="222">
        <f t="shared" si="16"/>
        <v>9.6000000000000014</v>
      </c>
      <c r="AM61" s="220">
        <v>351</v>
      </c>
      <c r="AN61" s="220" t="s">
        <v>284</v>
      </c>
      <c r="AO61" s="220"/>
      <c r="AP61" s="216" t="s">
        <v>276</v>
      </c>
      <c r="AQ61" s="216"/>
      <c r="AR61" s="242" t="s">
        <v>64</v>
      </c>
      <c r="AS61" s="387"/>
      <c r="AT61" s="387"/>
      <c r="AU61" s="148"/>
      <c r="AV61" s="148"/>
      <c r="AW61" s="87"/>
      <c r="AX61" s="88"/>
    </row>
    <row r="62" spans="1:50" ht="12" thickBot="1" x14ac:dyDescent="0.25">
      <c r="A62" s="241" t="s">
        <v>332</v>
      </c>
      <c r="B62" s="315" t="s">
        <v>280</v>
      </c>
      <c r="C62" s="48" t="s">
        <v>120</v>
      </c>
      <c r="D62" s="389">
        <v>1</v>
      </c>
      <c r="E62" s="215"/>
      <c r="F62" s="216"/>
      <c r="G62" s="216"/>
      <c r="H62" s="216"/>
      <c r="I62" s="223" t="s">
        <v>47</v>
      </c>
      <c r="J62" s="223" t="s">
        <v>47</v>
      </c>
      <c r="K62" s="223" t="s">
        <v>47</v>
      </c>
      <c r="L62" s="223" t="s">
        <v>47</v>
      </c>
      <c r="M62" s="223" t="s">
        <v>47</v>
      </c>
      <c r="N62" s="223" t="s">
        <v>47</v>
      </c>
      <c r="O62" s="223" t="s">
        <v>47</v>
      </c>
      <c r="P62" s="223" t="s">
        <v>47</v>
      </c>
      <c r="Q62" s="223" t="s">
        <v>281</v>
      </c>
      <c r="R62" s="223" t="s">
        <v>47</v>
      </c>
      <c r="S62" s="223" t="s">
        <v>47</v>
      </c>
      <c r="T62" s="223" t="s">
        <v>47</v>
      </c>
      <c r="U62" s="223" t="s">
        <v>47</v>
      </c>
      <c r="V62" s="223" t="s">
        <v>47</v>
      </c>
      <c r="W62" s="223" t="s">
        <v>47</v>
      </c>
      <c r="X62" s="218" t="s">
        <v>179</v>
      </c>
      <c r="Y62" s="217"/>
      <c r="Z62" s="217"/>
      <c r="AA62" s="217"/>
      <c r="AB62" s="217"/>
      <c r="AC62" s="217">
        <v>24</v>
      </c>
      <c r="AD62" s="218" t="s">
        <v>47</v>
      </c>
      <c r="AE62" s="221" t="s">
        <v>47</v>
      </c>
      <c r="AF62" s="317">
        <f>AC62*0.75</f>
        <v>18</v>
      </c>
      <c r="AG62" s="217"/>
      <c r="AH62" s="222"/>
      <c r="AI62" s="220"/>
      <c r="AJ62" s="217"/>
      <c r="AK62" s="217"/>
      <c r="AL62" s="222">
        <f t="shared" si="16"/>
        <v>18</v>
      </c>
      <c r="AM62" s="220">
        <v>115</v>
      </c>
      <c r="AN62" s="220" t="s">
        <v>282</v>
      </c>
      <c r="AO62" s="220"/>
      <c r="AP62" s="216" t="s">
        <v>283</v>
      </c>
      <c r="AQ62" s="216"/>
      <c r="AR62" s="242" t="s">
        <v>64</v>
      </c>
      <c r="AS62" s="387"/>
      <c r="AT62" s="387"/>
      <c r="AU62" s="148"/>
      <c r="AV62" s="148"/>
      <c r="AW62" s="87"/>
      <c r="AX62" s="88"/>
    </row>
    <row r="63" spans="1:50" ht="12" thickBot="1" x14ac:dyDescent="0.25">
      <c r="A63" s="241" t="s">
        <v>335</v>
      </c>
      <c r="B63" s="315" t="s">
        <v>311</v>
      </c>
      <c r="C63" s="48"/>
      <c r="D63" s="389">
        <v>1</v>
      </c>
      <c r="E63" s="215"/>
      <c r="F63" s="216"/>
      <c r="G63" s="216"/>
      <c r="H63" s="216"/>
      <c r="I63" s="223" t="s">
        <v>336</v>
      </c>
      <c r="J63" s="223">
        <f>'Příloha č.2  '!L44</f>
        <v>0</v>
      </c>
      <c r="K63" s="223" t="s">
        <v>47</v>
      </c>
      <c r="L63" s="223" t="s">
        <v>47</v>
      </c>
      <c r="M63" s="223" t="s">
        <v>47</v>
      </c>
      <c r="N63" s="223" t="s">
        <v>47</v>
      </c>
      <c r="O63" s="223" t="s">
        <v>47</v>
      </c>
      <c r="P63" s="223" t="s">
        <v>47</v>
      </c>
      <c r="Q63" s="223" t="s">
        <v>47</v>
      </c>
      <c r="R63" s="223" t="s">
        <v>47</v>
      </c>
      <c r="S63" s="223" t="s">
        <v>47</v>
      </c>
      <c r="T63" s="223" t="s">
        <v>47</v>
      </c>
      <c r="U63" s="223" t="s">
        <v>47</v>
      </c>
      <c r="V63" s="223" t="s">
        <v>47</v>
      </c>
      <c r="W63" s="223" t="s">
        <v>47</v>
      </c>
      <c r="X63" s="218" t="s">
        <v>47</v>
      </c>
      <c r="Y63" s="217"/>
      <c r="Z63" s="217"/>
      <c r="AA63" s="217"/>
      <c r="AB63" s="217"/>
      <c r="AC63" s="217"/>
      <c r="AD63" s="218" t="s">
        <v>47</v>
      </c>
      <c r="AE63" s="221"/>
      <c r="AF63" s="219">
        <v>1.1000000000000001</v>
      </c>
      <c r="AG63" s="217"/>
      <c r="AH63" s="222"/>
      <c r="AI63" s="220"/>
      <c r="AJ63" s="217"/>
      <c r="AK63" s="217"/>
      <c r="AL63" s="222">
        <f t="shared" ref="AL63" si="17">AF63*D63</f>
        <v>1.1000000000000001</v>
      </c>
      <c r="AM63" s="220">
        <v>180</v>
      </c>
      <c r="AN63" s="220" t="s">
        <v>362</v>
      </c>
      <c r="AO63" s="220"/>
      <c r="AP63" s="216" t="s">
        <v>309</v>
      </c>
      <c r="AQ63" s="216"/>
      <c r="AR63" s="242" t="s">
        <v>64</v>
      </c>
      <c r="AS63" s="387"/>
      <c r="AT63" s="387"/>
      <c r="AU63" s="148"/>
      <c r="AV63" s="148"/>
      <c r="AW63" s="87"/>
      <c r="AX63" s="88"/>
    </row>
    <row r="64" spans="1:50" s="172" customFormat="1" ht="11.25" customHeight="1" thickBot="1" x14ac:dyDescent="0.25">
      <c r="A64" s="292" t="s">
        <v>242</v>
      </c>
      <c r="B64" s="293" t="s">
        <v>185</v>
      </c>
      <c r="C64" s="293" t="s">
        <v>116</v>
      </c>
      <c r="D64" s="314" t="s">
        <v>342</v>
      </c>
      <c r="E64" s="294" t="s">
        <v>47</v>
      </c>
      <c r="F64" s="294" t="s">
        <v>47</v>
      </c>
      <c r="G64" s="294" t="s">
        <v>47</v>
      </c>
      <c r="H64" s="294" t="s">
        <v>47</v>
      </c>
      <c r="I64" s="294" t="s">
        <v>47</v>
      </c>
      <c r="J64" s="294" t="s">
        <v>47</v>
      </c>
      <c r="K64" s="294" t="s">
        <v>47</v>
      </c>
      <c r="L64" s="294" t="s">
        <v>47</v>
      </c>
      <c r="M64" s="294" t="s">
        <v>47</v>
      </c>
      <c r="N64" s="294" t="s">
        <v>47</v>
      </c>
      <c r="O64" s="294" t="s">
        <v>47</v>
      </c>
      <c r="P64" s="294" t="s">
        <v>47</v>
      </c>
      <c r="Q64" s="294"/>
      <c r="R64" s="433" t="s">
        <v>47</v>
      </c>
      <c r="S64" s="433" t="s">
        <v>47</v>
      </c>
      <c r="T64" s="288" t="s">
        <v>47</v>
      </c>
      <c r="U64" s="288" t="s">
        <v>47</v>
      </c>
      <c r="V64" s="295" t="s">
        <v>47</v>
      </c>
      <c r="W64" s="295" t="s">
        <v>47</v>
      </c>
      <c r="X64" s="295" t="s">
        <v>182</v>
      </c>
      <c r="Y64" s="296" t="s">
        <v>47</v>
      </c>
      <c r="Z64" s="296" t="s">
        <v>47</v>
      </c>
      <c r="AA64" s="296" t="s">
        <v>47</v>
      </c>
      <c r="AB64" s="295" t="s">
        <v>60</v>
      </c>
      <c r="AC64" s="295" t="s">
        <v>47</v>
      </c>
      <c r="AD64" s="402">
        <v>11.1</v>
      </c>
      <c r="AE64" s="295" t="s">
        <v>60</v>
      </c>
      <c r="AF64" s="296">
        <v>0.08</v>
      </c>
      <c r="AG64" s="297" t="s">
        <v>47</v>
      </c>
      <c r="AH64" s="297">
        <v>17</v>
      </c>
      <c r="AI64" s="298">
        <v>400</v>
      </c>
      <c r="AJ64" s="295" t="s">
        <v>47</v>
      </c>
      <c r="AK64" s="295" t="s">
        <v>47</v>
      </c>
      <c r="AL64" s="299">
        <v>0.18</v>
      </c>
      <c r="AM64" s="298">
        <v>25</v>
      </c>
      <c r="AN64" s="300" t="s">
        <v>183</v>
      </c>
      <c r="AO64" s="300" t="s">
        <v>47</v>
      </c>
      <c r="AP64" s="294" t="s">
        <v>130</v>
      </c>
      <c r="AQ64" s="294" t="s">
        <v>64</v>
      </c>
      <c r="AR64" s="301" t="s">
        <v>64</v>
      </c>
      <c r="AS64" s="168" t="s">
        <v>76</v>
      </c>
      <c r="AT64" s="168" t="s">
        <v>73</v>
      </c>
      <c r="AU64" s="169" t="s">
        <v>47</v>
      </c>
      <c r="AV64" s="169" t="s">
        <v>47</v>
      </c>
      <c r="AW64" s="87"/>
      <c r="AX64" s="171"/>
    </row>
    <row r="65" spans="1:50" s="172" customFormat="1" ht="12" thickBot="1" x14ac:dyDescent="0.25">
      <c r="A65" s="391"/>
      <c r="B65" s="392"/>
      <c r="C65" s="392"/>
      <c r="D65" s="392"/>
      <c r="E65" s="393"/>
      <c r="F65" s="393"/>
      <c r="G65" s="393"/>
      <c r="H65" s="393"/>
      <c r="I65" s="393"/>
      <c r="J65" s="393"/>
      <c r="K65" s="393"/>
      <c r="L65" s="393"/>
      <c r="M65" s="393"/>
      <c r="N65" s="393"/>
      <c r="O65" s="393"/>
      <c r="P65" s="393"/>
      <c r="Q65" s="393"/>
      <c r="R65" s="393"/>
      <c r="S65" s="393"/>
      <c r="T65" s="232"/>
      <c r="U65" s="232"/>
      <c r="V65" s="394"/>
      <c r="W65" s="394"/>
      <c r="X65" s="394"/>
      <c r="Y65" s="291"/>
      <c r="Z65" s="291"/>
      <c r="AA65" s="291"/>
      <c r="AB65" s="394"/>
      <c r="AC65" s="394"/>
      <c r="AD65" s="394"/>
      <c r="AE65" s="394"/>
      <c r="AF65" s="291"/>
      <c r="AG65" s="395"/>
      <c r="AH65" s="395"/>
      <c r="AI65" s="396"/>
      <c r="AJ65" s="394"/>
      <c r="AK65" s="394"/>
      <c r="AL65" s="397"/>
      <c r="AM65" s="396"/>
      <c r="AN65" s="398"/>
      <c r="AO65" s="398"/>
      <c r="AP65" s="393"/>
      <c r="AQ65" s="393"/>
      <c r="AR65" s="399"/>
      <c r="AS65" s="400"/>
      <c r="AT65" s="400"/>
      <c r="AU65" s="169"/>
      <c r="AV65" s="169"/>
      <c r="AW65" s="87"/>
      <c r="AX65" s="171"/>
    </row>
    <row r="66" spans="1:50" ht="15.75" thickBot="1" x14ac:dyDescent="0.3">
      <c r="A66" s="279">
        <v>43</v>
      </c>
      <c r="B66" s="280" t="s">
        <v>337</v>
      </c>
      <c r="C66" s="278" t="s">
        <v>120</v>
      </c>
      <c r="D66" s="388">
        <v>1</v>
      </c>
      <c r="E66" s="281">
        <v>4780</v>
      </c>
      <c r="F66" s="282" t="s">
        <v>47</v>
      </c>
      <c r="G66" s="282" t="e">
        <v>#VALUE!</v>
      </c>
      <c r="H66" s="282" t="s">
        <v>47</v>
      </c>
      <c r="I66" s="282">
        <f>'Příloha č.2  '!K32</f>
        <v>730</v>
      </c>
      <c r="J66" s="282" t="s">
        <v>258</v>
      </c>
      <c r="K66" s="282">
        <v>250</v>
      </c>
      <c r="L66" s="282">
        <v>22</v>
      </c>
      <c r="M66" s="282" t="s">
        <v>301</v>
      </c>
      <c r="N66" s="282">
        <v>100</v>
      </c>
      <c r="O66" s="282">
        <v>22</v>
      </c>
      <c r="P66" s="282" t="s">
        <v>296</v>
      </c>
      <c r="Q66" s="282" t="s">
        <v>47</v>
      </c>
      <c r="R66" s="306">
        <v>3</v>
      </c>
      <c r="S66" s="306">
        <v>2</v>
      </c>
      <c r="T66" s="283">
        <v>0</v>
      </c>
      <c r="U66" s="284" t="s">
        <v>47</v>
      </c>
      <c r="V66" s="285">
        <v>0</v>
      </c>
      <c r="W66" s="285">
        <v>10</v>
      </c>
      <c r="X66" s="285" t="s">
        <v>179</v>
      </c>
      <c r="Y66" s="284" t="s">
        <v>47</v>
      </c>
      <c r="Z66" s="284" t="s">
        <v>47</v>
      </c>
      <c r="AA66" s="284" t="s">
        <v>47</v>
      </c>
      <c r="AB66" s="284" t="s">
        <v>47</v>
      </c>
      <c r="AC66" s="284" t="s">
        <v>47</v>
      </c>
      <c r="AD66" s="285">
        <v>0</v>
      </c>
      <c r="AE66" s="284" t="s">
        <v>60</v>
      </c>
      <c r="AF66" s="286">
        <v>0.4</v>
      </c>
      <c r="AG66" s="284" t="s">
        <v>47</v>
      </c>
      <c r="AH66" s="286">
        <v>2.5</v>
      </c>
      <c r="AI66" s="283">
        <v>230</v>
      </c>
      <c r="AJ66" s="284" t="s">
        <v>47</v>
      </c>
      <c r="AK66" s="284" t="s">
        <v>47</v>
      </c>
      <c r="AL66" s="286">
        <f>D66*(AF66+V66+W66)</f>
        <v>10.4</v>
      </c>
      <c r="AM66" s="283">
        <v>135</v>
      </c>
      <c r="AN66" s="283" t="s">
        <v>356</v>
      </c>
      <c r="AO66" s="308" t="s">
        <v>180</v>
      </c>
      <c r="AP66" s="282" t="s">
        <v>168</v>
      </c>
      <c r="AQ66" s="282" t="s">
        <v>63</v>
      </c>
      <c r="AR66" s="287" t="s">
        <v>64</v>
      </c>
      <c r="AS66" s="161"/>
      <c r="AT66" s="161" t="s">
        <v>72</v>
      </c>
      <c r="AU66" s="148" t="s">
        <v>47</v>
      </c>
      <c r="AV66" s="148" t="s">
        <v>47</v>
      </c>
      <c r="AW66" s="87"/>
      <c r="AX66" s="88"/>
    </row>
    <row r="67" spans="1:50" ht="13.5" thickBot="1" x14ac:dyDescent="0.25">
      <c r="A67" s="241" t="s">
        <v>258</v>
      </c>
      <c r="B67" s="315" t="s">
        <v>338</v>
      </c>
      <c r="C67" s="48" t="s">
        <v>120</v>
      </c>
      <c r="D67" s="389">
        <v>1</v>
      </c>
      <c r="E67" s="215">
        <v>4780</v>
      </c>
      <c r="F67" s="216" t="s">
        <v>47</v>
      </c>
      <c r="G67" s="216" t="e">
        <v>#VALUE!</v>
      </c>
      <c r="H67" s="216" t="s">
        <v>47</v>
      </c>
      <c r="I67" s="216" t="s">
        <v>47</v>
      </c>
      <c r="J67" s="216">
        <v>730</v>
      </c>
      <c r="K67" s="216">
        <v>400</v>
      </c>
      <c r="L67" s="216" t="s">
        <v>47</v>
      </c>
      <c r="M67" s="216" t="s">
        <v>47</v>
      </c>
      <c r="N67" s="216" t="s">
        <v>47</v>
      </c>
      <c r="O67" s="216" t="s">
        <v>47</v>
      </c>
      <c r="P67" s="216" t="s">
        <v>47</v>
      </c>
      <c r="Q67" s="216"/>
      <c r="R67" s="307" t="s">
        <v>47</v>
      </c>
      <c r="S67" s="307" t="s">
        <v>47</v>
      </c>
      <c r="T67" s="220">
        <v>0</v>
      </c>
      <c r="U67" s="217" t="s">
        <v>47</v>
      </c>
      <c r="V67" s="217" t="s">
        <v>47</v>
      </c>
      <c r="W67" s="217" t="s">
        <v>47</v>
      </c>
      <c r="X67" s="217" t="s">
        <v>47</v>
      </c>
      <c r="Y67" s="217" t="s">
        <v>47</v>
      </c>
      <c r="Z67" s="217" t="s">
        <v>47</v>
      </c>
      <c r="AA67" s="217" t="s">
        <v>47</v>
      </c>
      <c r="AB67" s="217" t="s">
        <v>47</v>
      </c>
      <c r="AC67" s="217" t="s">
        <v>47</v>
      </c>
      <c r="AD67" s="217" t="s">
        <v>47</v>
      </c>
      <c r="AE67" s="217" t="s">
        <v>47</v>
      </c>
      <c r="AF67" s="222">
        <v>2</v>
      </c>
      <c r="AG67" s="217" t="s">
        <v>47</v>
      </c>
      <c r="AH67" s="222">
        <v>2.5</v>
      </c>
      <c r="AI67" s="220">
        <v>230</v>
      </c>
      <c r="AJ67" s="217" t="s">
        <v>47</v>
      </c>
      <c r="AK67" s="217" t="s">
        <v>47</v>
      </c>
      <c r="AL67" s="222">
        <f t="shared" ref="AL67" si="18">AF67*D67</f>
        <v>2</v>
      </c>
      <c r="AM67" s="220">
        <v>250</v>
      </c>
      <c r="AN67" s="220" t="s">
        <v>353</v>
      </c>
      <c r="AO67" s="220" t="s">
        <v>47</v>
      </c>
      <c r="AP67" s="216" t="s">
        <v>276</v>
      </c>
      <c r="AQ67" s="216" t="s">
        <v>63</v>
      </c>
      <c r="AR67" s="242" t="s">
        <v>64</v>
      </c>
      <c r="AS67" s="161"/>
      <c r="AT67" s="161" t="s">
        <v>72</v>
      </c>
      <c r="AU67" s="148" t="s">
        <v>47</v>
      </c>
      <c r="AV67" s="148" t="s">
        <v>47</v>
      </c>
      <c r="AW67" s="87"/>
      <c r="AX67" s="88"/>
    </row>
    <row r="68" spans="1:50" s="172" customFormat="1" ht="11.25" customHeight="1" thickBot="1" x14ac:dyDescent="0.25">
      <c r="A68" s="292" t="s">
        <v>246</v>
      </c>
      <c r="B68" s="293" t="s">
        <v>185</v>
      </c>
      <c r="C68" s="293" t="s">
        <v>116</v>
      </c>
      <c r="D68" s="314" t="s">
        <v>342</v>
      </c>
      <c r="E68" s="294" t="s">
        <v>47</v>
      </c>
      <c r="F68" s="294" t="s">
        <v>47</v>
      </c>
      <c r="G68" s="294" t="s">
        <v>47</v>
      </c>
      <c r="H68" s="294" t="s">
        <v>47</v>
      </c>
      <c r="I68" s="294" t="s">
        <v>47</v>
      </c>
      <c r="J68" s="294" t="s">
        <v>47</v>
      </c>
      <c r="K68" s="294" t="s">
        <v>47</v>
      </c>
      <c r="L68" s="294" t="s">
        <v>47</v>
      </c>
      <c r="M68" s="294" t="s">
        <v>47</v>
      </c>
      <c r="N68" s="294" t="s">
        <v>47</v>
      </c>
      <c r="O68" s="294" t="s">
        <v>47</v>
      </c>
      <c r="P68" s="294" t="s">
        <v>47</v>
      </c>
      <c r="Q68" s="294"/>
      <c r="R68" s="433" t="s">
        <v>47</v>
      </c>
      <c r="S68" s="433" t="s">
        <v>47</v>
      </c>
      <c r="T68" s="288" t="s">
        <v>47</v>
      </c>
      <c r="U68" s="288" t="s">
        <v>47</v>
      </c>
      <c r="V68" s="295" t="s">
        <v>47</v>
      </c>
      <c r="W68" s="295" t="s">
        <v>47</v>
      </c>
      <c r="X68" s="295" t="s">
        <v>182</v>
      </c>
      <c r="Y68" s="296" t="s">
        <v>47</v>
      </c>
      <c r="Z68" s="296" t="s">
        <v>47</v>
      </c>
      <c r="AA68" s="296" t="s">
        <v>47</v>
      </c>
      <c r="AB68" s="295" t="s">
        <v>60</v>
      </c>
      <c r="AC68" s="295" t="s">
        <v>47</v>
      </c>
      <c r="AD68" s="402">
        <f>'Příloha č.2  '!W32</f>
        <v>6.8313333333333333</v>
      </c>
      <c r="AE68" s="295" t="s">
        <v>60</v>
      </c>
      <c r="AF68" s="296">
        <v>0.08</v>
      </c>
      <c r="AG68" s="297" t="s">
        <v>47</v>
      </c>
      <c r="AH68" s="297">
        <v>17</v>
      </c>
      <c r="AI68" s="298">
        <v>400</v>
      </c>
      <c r="AJ68" s="295" t="s">
        <v>47</v>
      </c>
      <c r="AK68" s="295" t="s">
        <v>47</v>
      </c>
      <c r="AL68" s="299">
        <v>0.1</v>
      </c>
      <c r="AM68" s="298">
        <v>25</v>
      </c>
      <c r="AN68" s="300" t="s">
        <v>183</v>
      </c>
      <c r="AO68" s="300" t="s">
        <v>47</v>
      </c>
      <c r="AP68" s="294" t="s">
        <v>130</v>
      </c>
      <c r="AQ68" s="294" t="s">
        <v>64</v>
      </c>
      <c r="AR68" s="301" t="s">
        <v>64</v>
      </c>
      <c r="AS68" s="168" t="s">
        <v>76</v>
      </c>
      <c r="AT68" s="168" t="s">
        <v>73</v>
      </c>
      <c r="AU68" s="169" t="s">
        <v>47</v>
      </c>
      <c r="AV68" s="169" t="s">
        <v>47</v>
      </c>
      <c r="AW68" s="87"/>
      <c r="AX68" s="171"/>
    </row>
    <row r="69" spans="1:50" s="172" customFormat="1" ht="12" thickBot="1" x14ac:dyDescent="0.25">
      <c r="A69" s="391"/>
      <c r="B69" s="392"/>
      <c r="C69" s="392"/>
      <c r="D69" s="392"/>
      <c r="E69" s="393"/>
      <c r="F69" s="393"/>
      <c r="G69" s="393"/>
      <c r="H69" s="393"/>
      <c r="I69" s="393"/>
      <c r="J69" s="393"/>
      <c r="K69" s="393"/>
      <c r="L69" s="393"/>
      <c r="M69" s="393"/>
      <c r="N69" s="393"/>
      <c r="O69" s="393"/>
      <c r="P69" s="393"/>
      <c r="Q69" s="393"/>
      <c r="R69" s="393"/>
      <c r="S69" s="393"/>
      <c r="T69" s="232"/>
      <c r="U69" s="232"/>
      <c r="V69" s="394"/>
      <c r="W69" s="394"/>
      <c r="X69" s="394"/>
      <c r="Y69" s="291"/>
      <c r="Z69" s="291"/>
      <c r="AA69" s="291"/>
      <c r="AB69" s="394"/>
      <c r="AC69" s="394"/>
      <c r="AD69" s="394"/>
      <c r="AE69" s="394"/>
      <c r="AF69" s="291"/>
      <c r="AG69" s="395"/>
      <c r="AH69" s="395"/>
      <c r="AI69" s="396"/>
      <c r="AJ69" s="394"/>
      <c r="AK69" s="394"/>
      <c r="AL69" s="397"/>
      <c r="AM69" s="396"/>
      <c r="AN69" s="398"/>
      <c r="AO69" s="398"/>
      <c r="AP69" s="393"/>
      <c r="AQ69" s="393"/>
      <c r="AR69" s="399"/>
      <c r="AS69" s="400"/>
      <c r="AT69" s="400"/>
      <c r="AU69" s="169"/>
      <c r="AV69" s="169"/>
      <c r="AW69" s="87"/>
      <c r="AX69" s="171"/>
    </row>
    <row r="70" spans="1:50" ht="15.75" thickBot="1" x14ac:dyDescent="0.3">
      <c r="A70" s="435">
        <v>44</v>
      </c>
      <c r="B70" s="436" t="s">
        <v>339</v>
      </c>
      <c r="C70" s="437" t="s">
        <v>120</v>
      </c>
      <c r="D70" s="438" t="s">
        <v>47</v>
      </c>
      <c r="E70" s="439">
        <v>4780</v>
      </c>
      <c r="F70" s="330" t="s">
        <v>47</v>
      </c>
      <c r="G70" s="330" t="e">
        <v>#VALUE!</v>
      </c>
      <c r="H70" s="330" t="s">
        <v>47</v>
      </c>
      <c r="I70" s="330" t="s">
        <v>47</v>
      </c>
      <c r="J70" s="330" t="s">
        <v>47</v>
      </c>
      <c r="K70" s="330" t="s">
        <v>47</v>
      </c>
      <c r="L70" s="330" t="s">
        <v>47</v>
      </c>
      <c r="M70" s="330" t="s">
        <v>47</v>
      </c>
      <c r="N70" s="330" t="s">
        <v>47</v>
      </c>
      <c r="O70" s="330" t="s">
        <v>47</v>
      </c>
      <c r="P70" s="330" t="s">
        <v>47</v>
      </c>
      <c r="Q70" s="330" t="s">
        <v>47</v>
      </c>
      <c r="R70" s="440" t="s">
        <v>47</v>
      </c>
      <c r="S70" s="440" t="s">
        <v>47</v>
      </c>
      <c r="T70" s="334">
        <v>0</v>
      </c>
      <c r="U70" s="333" t="s">
        <v>47</v>
      </c>
      <c r="V70" s="441" t="s">
        <v>47</v>
      </c>
      <c r="W70" s="441" t="s">
        <v>47</v>
      </c>
      <c r="X70" s="441" t="s">
        <v>47</v>
      </c>
      <c r="Y70" s="333" t="s">
        <v>47</v>
      </c>
      <c r="Z70" s="333" t="s">
        <v>47</v>
      </c>
      <c r="AA70" s="333" t="s">
        <v>47</v>
      </c>
      <c r="AB70" s="333" t="s">
        <v>47</v>
      </c>
      <c r="AC70" s="333" t="s">
        <v>47</v>
      </c>
      <c r="AD70" s="441" t="s">
        <v>47</v>
      </c>
      <c r="AE70" s="333" t="s">
        <v>47</v>
      </c>
      <c r="AF70" s="335" t="s">
        <v>47</v>
      </c>
      <c r="AG70" s="333" t="s">
        <v>47</v>
      </c>
      <c r="AH70" s="335">
        <v>2.5</v>
      </c>
      <c r="AI70" s="334">
        <v>230</v>
      </c>
      <c r="AJ70" s="333" t="s">
        <v>47</v>
      </c>
      <c r="AK70" s="333" t="s">
        <v>47</v>
      </c>
      <c r="AL70" s="335">
        <v>0</v>
      </c>
      <c r="AM70" s="334"/>
      <c r="AN70" s="334" t="s">
        <v>47</v>
      </c>
      <c r="AO70" s="442" t="s">
        <v>180</v>
      </c>
      <c r="AP70" s="330" t="s">
        <v>47</v>
      </c>
      <c r="AQ70" s="330" t="s">
        <v>63</v>
      </c>
      <c r="AR70" s="443" t="s">
        <v>47</v>
      </c>
      <c r="AS70" s="161"/>
      <c r="AT70" s="161" t="s">
        <v>72</v>
      </c>
      <c r="AU70" s="148" t="s">
        <v>47</v>
      </c>
      <c r="AV70" s="148" t="s">
        <v>47</v>
      </c>
      <c r="AW70" s="87"/>
      <c r="AX70" s="88"/>
    </row>
    <row r="71" spans="1:50" s="172" customFormat="1" ht="12" thickBot="1" x14ac:dyDescent="0.25">
      <c r="A71" s="391"/>
      <c r="B71" s="392"/>
      <c r="C71" s="392"/>
      <c r="D71" s="392"/>
      <c r="E71" s="393"/>
      <c r="F71" s="393"/>
      <c r="G71" s="393"/>
      <c r="H71" s="393"/>
      <c r="I71" s="393"/>
      <c r="J71" s="393"/>
      <c r="K71" s="393"/>
      <c r="L71" s="393"/>
      <c r="M71" s="393"/>
      <c r="N71" s="393"/>
      <c r="O71" s="393"/>
      <c r="P71" s="393"/>
      <c r="Q71" s="393"/>
      <c r="R71" s="393"/>
      <c r="S71" s="393"/>
      <c r="T71" s="232"/>
      <c r="U71" s="232"/>
      <c r="V71" s="394"/>
      <c r="W71" s="394"/>
      <c r="X71" s="394"/>
      <c r="Y71" s="291"/>
      <c r="Z71" s="291"/>
      <c r="AA71" s="291"/>
      <c r="AB71" s="394"/>
      <c r="AC71" s="394"/>
      <c r="AD71" s="394"/>
      <c r="AE71" s="394"/>
      <c r="AF71" s="291"/>
      <c r="AG71" s="395"/>
      <c r="AH71" s="395"/>
      <c r="AI71" s="396"/>
      <c r="AJ71" s="394"/>
      <c r="AK71" s="394"/>
      <c r="AL71" s="397"/>
      <c r="AM71" s="396"/>
      <c r="AN71" s="398"/>
      <c r="AO71" s="398"/>
      <c r="AP71" s="393"/>
      <c r="AQ71" s="393"/>
      <c r="AR71" s="399"/>
      <c r="AS71" s="400"/>
      <c r="AT71" s="400"/>
      <c r="AU71" s="169"/>
      <c r="AV71" s="169"/>
      <c r="AW71" s="87"/>
      <c r="AX71" s="171"/>
    </row>
    <row r="72" spans="1:50" ht="15.75" thickBot="1" x14ac:dyDescent="0.3">
      <c r="A72" s="279">
        <v>45</v>
      </c>
      <c r="B72" s="280" t="s">
        <v>340</v>
      </c>
      <c r="C72" s="278" t="s">
        <v>120</v>
      </c>
      <c r="D72" s="388">
        <v>1</v>
      </c>
      <c r="E72" s="281">
        <v>4780</v>
      </c>
      <c r="F72" s="282" t="s">
        <v>47</v>
      </c>
      <c r="G72" s="282" t="e">
        <v>#VALUE!</v>
      </c>
      <c r="H72" s="282" t="s">
        <v>47</v>
      </c>
      <c r="I72" s="282">
        <f>'Příloha č.2  '!K34</f>
        <v>1600</v>
      </c>
      <c r="J72" s="282" t="s">
        <v>47</v>
      </c>
      <c r="K72" s="282">
        <v>250</v>
      </c>
      <c r="L72" s="282">
        <v>24</v>
      </c>
      <c r="M72" s="282">
        <v>24</v>
      </c>
      <c r="N72" s="282">
        <v>100</v>
      </c>
      <c r="O72" s="282">
        <v>22</v>
      </c>
      <c r="P72" s="282">
        <v>24</v>
      </c>
      <c r="Q72" s="282" t="s">
        <v>47</v>
      </c>
      <c r="R72" s="306">
        <v>3</v>
      </c>
      <c r="S72" s="306">
        <v>2</v>
      </c>
      <c r="T72" s="283">
        <v>0</v>
      </c>
      <c r="U72" s="284" t="s">
        <v>47</v>
      </c>
      <c r="V72" s="285">
        <v>0</v>
      </c>
      <c r="W72" s="285">
        <v>7.5</v>
      </c>
      <c r="X72" s="285" t="s">
        <v>179</v>
      </c>
      <c r="Y72" s="284" t="s">
        <v>47</v>
      </c>
      <c r="Z72" s="284" t="s">
        <v>47</v>
      </c>
      <c r="AA72" s="284" t="s">
        <v>47</v>
      </c>
      <c r="AB72" s="284" t="s">
        <v>47</v>
      </c>
      <c r="AC72" s="284" t="s">
        <v>47</v>
      </c>
      <c r="AD72" s="285">
        <v>8</v>
      </c>
      <c r="AE72" s="284" t="s">
        <v>60</v>
      </c>
      <c r="AF72" s="286">
        <v>0.8</v>
      </c>
      <c r="AG72" s="284" t="s">
        <v>47</v>
      </c>
      <c r="AH72" s="286">
        <v>2.5</v>
      </c>
      <c r="AI72" s="283">
        <v>230</v>
      </c>
      <c r="AJ72" s="284" t="s">
        <v>47</v>
      </c>
      <c r="AK72" s="284" t="s">
        <v>47</v>
      </c>
      <c r="AL72" s="286">
        <f>D72*(AF72+V72+W72)</f>
        <v>8.3000000000000007</v>
      </c>
      <c r="AM72" s="283">
        <v>490</v>
      </c>
      <c r="AN72" s="283" t="s">
        <v>355</v>
      </c>
      <c r="AO72" s="308" t="s">
        <v>180</v>
      </c>
      <c r="AP72" s="282" t="s">
        <v>168</v>
      </c>
      <c r="AQ72" s="282" t="s">
        <v>63</v>
      </c>
      <c r="AR72" s="287" t="s">
        <v>64</v>
      </c>
      <c r="AS72" s="161"/>
      <c r="AT72" s="161" t="s">
        <v>72</v>
      </c>
      <c r="AU72" s="148" t="s">
        <v>47</v>
      </c>
      <c r="AV72" s="148" t="s">
        <v>47</v>
      </c>
      <c r="AW72" s="87"/>
      <c r="AX72" s="88"/>
    </row>
    <row r="73" spans="1:50" ht="13.5" thickBot="1" x14ac:dyDescent="0.25">
      <c r="A73" s="241">
        <v>45</v>
      </c>
      <c r="B73" s="315" t="s">
        <v>341</v>
      </c>
      <c r="C73" s="48" t="s">
        <v>120</v>
      </c>
      <c r="D73" s="389">
        <v>1</v>
      </c>
      <c r="E73" s="215">
        <v>4780</v>
      </c>
      <c r="F73" s="216" t="s">
        <v>47</v>
      </c>
      <c r="G73" s="216" t="e">
        <v>#VALUE!</v>
      </c>
      <c r="H73" s="216" t="s">
        <v>47</v>
      </c>
      <c r="I73" s="216" t="s">
        <v>47</v>
      </c>
      <c r="J73" s="216">
        <f>I72</f>
        <v>1600</v>
      </c>
      <c r="K73" s="216">
        <v>200</v>
      </c>
      <c r="L73" s="216">
        <v>20</v>
      </c>
      <c r="M73" s="216">
        <v>26</v>
      </c>
      <c r="N73" s="216">
        <v>100</v>
      </c>
      <c r="O73" s="216" t="s">
        <v>47</v>
      </c>
      <c r="P73" s="216" t="s">
        <v>47</v>
      </c>
      <c r="Q73" s="216"/>
      <c r="R73" s="307" t="s">
        <v>47</v>
      </c>
      <c r="S73" s="307" t="s">
        <v>47</v>
      </c>
      <c r="T73" s="220">
        <v>0</v>
      </c>
      <c r="U73" s="217" t="s">
        <v>47</v>
      </c>
      <c r="V73" s="217" t="s">
        <v>47</v>
      </c>
      <c r="W73" s="217" t="s">
        <v>47</v>
      </c>
      <c r="X73" s="217" t="s">
        <v>47</v>
      </c>
      <c r="Y73" s="217" t="s">
        <v>47</v>
      </c>
      <c r="Z73" s="217" t="s">
        <v>47</v>
      </c>
      <c r="AA73" s="217" t="s">
        <v>47</v>
      </c>
      <c r="AB73" s="217" t="s">
        <v>47</v>
      </c>
      <c r="AC73" s="217" t="s">
        <v>47</v>
      </c>
      <c r="AD73" s="218" t="s">
        <v>47</v>
      </c>
      <c r="AE73" s="217" t="s">
        <v>47</v>
      </c>
      <c r="AF73" s="222">
        <v>0.8</v>
      </c>
      <c r="AG73" s="217" t="s">
        <v>47</v>
      </c>
      <c r="AH73" s="222">
        <v>2.5</v>
      </c>
      <c r="AI73" s="220">
        <v>230</v>
      </c>
      <c r="AJ73" s="217" t="s">
        <v>47</v>
      </c>
      <c r="AK73" s="217" t="s">
        <v>47</v>
      </c>
      <c r="AL73" s="222">
        <f t="shared" ref="AL73:AL74" si="19">AF73*D73</f>
        <v>0.8</v>
      </c>
      <c r="AM73" s="220">
        <f>AM72</f>
        <v>490</v>
      </c>
      <c r="AN73" s="220" t="s">
        <v>181</v>
      </c>
      <c r="AO73" s="220" t="s">
        <v>47</v>
      </c>
      <c r="AP73" s="216" t="s">
        <v>276</v>
      </c>
      <c r="AQ73" s="216" t="s">
        <v>63</v>
      </c>
      <c r="AR73" s="242" t="s">
        <v>64</v>
      </c>
      <c r="AS73" s="161"/>
      <c r="AT73" s="161" t="s">
        <v>72</v>
      </c>
      <c r="AU73" s="148" t="s">
        <v>47</v>
      </c>
      <c r="AV73" s="148" t="s">
        <v>47</v>
      </c>
      <c r="AW73" s="87"/>
      <c r="AX73" s="88"/>
    </row>
    <row r="74" spans="1:50" ht="12" thickBot="1" x14ac:dyDescent="0.25">
      <c r="A74" s="241" t="s">
        <v>260</v>
      </c>
      <c r="B74" s="315" t="s">
        <v>278</v>
      </c>
      <c r="C74" s="48"/>
      <c r="D74" s="389">
        <v>1</v>
      </c>
      <c r="E74" s="215"/>
      <c r="F74" s="216"/>
      <c r="G74" s="216"/>
      <c r="H74" s="216"/>
      <c r="I74" s="223" t="s">
        <v>47</v>
      </c>
      <c r="J74" s="223" t="s">
        <v>47</v>
      </c>
      <c r="K74" s="223" t="s">
        <v>47</v>
      </c>
      <c r="L74" s="223" t="s">
        <v>47</v>
      </c>
      <c r="M74" s="223" t="s">
        <v>47</v>
      </c>
      <c r="N74" s="223" t="s">
        <v>47</v>
      </c>
      <c r="O74" s="223" t="s">
        <v>47</v>
      </c>
      <c r="P74" s="223" t="s">
        <v>47</v>
      </c>
      <c r="Q74" s="223"/>
      <c r="R74" s="223" t="s">
        <v>47</v>
      </c>
      <c r="S74" s="223" t="s">
        <v>47</v>
      </c>
      <c r="T74" s="216" t="s">
        <v>47</v>
      </c>
      <c r="U74" s="216" t="s">
        <v>47</v>
      </c>
      <c r="V74" s="225" t="s">
        <v>47</v>
      </c>
      <c r="W74" s="225">
        <v>8</v>
      </c>
      <c r="X74" s="318" t="s">
        <v>182</v>
      </c>
      <c r="Y74" s="217"/>
      <c r="Z74" s="217"/>
      <c r="AA74" s="217"/>
      <c r="AB74" s="217"/>
      <c r="AC74" s="217"/>
      <c r="AD74" s="218">
        <v>8</v>
      </c>
      <c r="AE74" s="221" t="s">
        <v>60</v>
      </c>
      <c r="AF74" s="222">
        <f>0.4*AD74</f>
        <v>3.2</v>
      </c>
      <c r="AG74" s="217"/>
      <c r="AH74" s="222"/>
      <c r="AI74" s="220"/>
      <c r="AJ74" s="217"/>
      <c r="AK74" s="217"/>
      <c r="AL74" s="222">
        <f t="shared" si="19"/>
        <v>3.2</v>
      </c>
      <c r="AM74" s="220">
        <v>70</v>
      </c>
      <c r="AN74" s="220" t="s">
        <v>284</v>
      </c>
      <c r="AO74" s="220"/>
      <c r="AP74" s="216" t="s">
        <v>276</v>
      </c>
      <c r="AQ74" s="216"/>
      <c r="AR74" s="242" t="s">
        <v>64</v>
      </c>
      <c r="AS74" s="387"/>
      <c r="AT74" s="387"/>
      <c r="AU74" s="148"/>
      <c r="AV74" s="148"/>
      <c r="AW74" s="87"/>
      <c r="AX74" s="88"/>
    </row>
    <row r="75" spans="1:50" s="172" customFormat="1" ht="11.25" customHeight="1" thickBot="1" x14ac:dyDescent="0.25">
      <c r="A75" s="292" t="s">
        <v>253</v>
      </c>
      <c r="B75" s="293" t="s">
        <v>185</v>
      </c>
      <c r="C75" s="293" t="s">
        <v>116</v>
      </c>
      <c r="D75" s="314" t="s">
        <v>342</v>
      </c>
      <c r="E75" s="294" t="s">
        <v>47</v>
      </c>
      <c r="F75" s="294" t="s">
        <v>47</v>
      </c>
      <c r="G75" s="294" t="s">
        <v>47</v>
      </c>
      <c r="H75" s="294" t="s">
        <v>47</v>
      </c>
      <c r="I75" s="294" t="s">
        <v>47</v>
      </c>
      <c r="J75" s="294" t="s">
        <v>47</v>
      </c>
      <c r="K75" s="294" t="s">
        <v>47</v>
      </c>
      <c r="L75" s="294" t="s">
        <v>47</v>
      </c>
      <c r="M75" s="294" t="s">
        <v>47</v>
      </c>
      <c r="N75" s="294" t="s">
        <v>47</v>
      </c>
      <c r="O75" s="294" t="s">
        <v>47</v>
      </c>
      <c r="P75" s="294" t="s">
        <v>47</v>
      </c>
      <c r="Q75" s="294"/>
      <c r="R75" s="433" t="s">
        <v>47</v>
      </c>
      <c r="S75" s="433" t="s">
        <v>47</v>
      </c>
      <c r="T75" s="288" t="s">
        <v>47</v>
      </c>
      <c r="U75" s="288" t="s">
        <v>47</v>
      </c>
      <c r="V75" s="295" t="s">
        <v>47</v>
      </c>
      <c r="W75" s="295" t="s">
        <v>47</v>
      </c>
      <c r="X75" s="295" t="s">
        <v>182</v>
      </c>
      <c r="Y75" s="296" t="s">
        <v>47</v>
      </c>
      <c r="Z75" s="296" t="s">
        <v>47</v>
      </c>
      <c r="AA75" s="296" t="s">
        <v>47</v>
      </c>
      <c r="AB75" s="295" t="s">
        <v>60</v>
      </c>
      <c r="AC75" s="295" t="s">
        <v>47</v>
      </c>
      <c r="AD75" s="402">
        <f>'Příloha č.2  '!U35</f>
        <v>8.7399999999999984</v>
      </c>
      <c r="AE75" s="295" t="s">
        <v>60</v>
      </c>
      <c r="AF75" s="296">
        <v>0.08</v>
      </c>
      <c r="AG75" s="297" t="s">
        <v>47</v>
      </c>
      <c r="AH75" s="297">
        <v>17</v>
      </c>
      <c r="AI75" s="298">
        <v>400</v>
      </c>
      <c r="AJ75" s="295" t="s">
        <v>47</v>
      </c>
      <c r="AK75" s="295" t="s">
        <v>47</v>
      </c>
      <c r="AL75" s="299">
        <v>0.24</v>
      </c>
      <c r="AM75" s="298">
        <v>25</v>
      </c>
      <c r="AN75" s="300" t="s">
        <v>183</v>
      </c>
      <c r="AO75" s="300" t="s">
        <v>47</v>
      </c>
      <c r="AP75" s="294" t="s">
        <v>130</v>
      </c>
      <c r="AQ75" s="294" t="s">
        <v>64</v>
      </c>
      <c r="AR75" s="301" t="s">
        <v>64</v>
      </c>
      <c r="AS75" s="168" t="s">
        <v>76</v>
      </c>
      <c r="AT75" s="168" t="s">
        <v>73</v>
      </c>
      <c r="AU75" s="169" t="s">
        <v>47</v>
      </c>
      <c r="AV75" s="169" t="s">
        <v>47</v>
      </c>
      <c r="AW75" s="87"/>
      <c r="AX75" s="171"/>
    </row>
    <row r="76" spans="1:50" s="172" customFormat="1" ht="12" thickBot="1" x14ac:dyDescent="0.25">
      <c r="A76" s="391"/>
      <c r="B76" s="392"/>
      <c r="C76" s="392"/>
      <c r="D76" s="392"/>
      <c r="E76" s="393"/>
      <c r="F76" s="393"/>
      <c r="G76" s="393"/>
      <c r="H76" s="393"/>
      <c r="I76" s="393"/>
      <c r="J76" s="393"/>
      <c r="K76" s="393"/>
      <c r="L76" s="393"/>
      <c r="M76" s="393"/>
      <c r="N76" s="393"/>
      <c r="O76" s="393"/>
      <c r="P76" s="393"/>
      <c r="Q76" s="393"/>
      <c r="R76" s="393"/>
      <c r="S76" s="393"/>
      <c r="T76" s="232"/>
      <c r="U76" s="232"/>
      <c r="V76" s="394"/>
      <c r="W76" s="394"/>
      <c r="X76" s="394"/>
      <c r="Y76" s="291"/>
      <c r="Z76" s="291"/>
      <c r="AA76" s="291"/>
      <c r="AB76" s="394"/>
      <c r="AC76" s="394"/>
      <c r="AD76" s="394"/>
      <c r="AE76" s="394"/>
      <c r="AF76" s="291"/>
      <c r="AG76" s="395"/>
      <c r="AH76" s="395"/>
      <c r="AI76" s="396"/>
      <c r="AJ76" s="394"/>
      <c r="AK76" s="394"/>
      <c r="AL76" s="397"/>
      <c r="AM76" s="396"/>
      <c r="AN76" s="398"/>
      <c r="AO76" s="398"/>
      <c r="AP76" s="393"/>
      <c r="AQ76" s="393"/>
      <c r="AR76" s="399"/>
      <c r="AS76" s="400"/>
      <c r="AT76" s="400"/>
      <c r="AU76" s="169"/>
      <c r="AV76" s="169"/>
      <c r="AW76" s="87"/>
      <c r="AX76" s="171"/>
    </row>
    <row r="77" spans="1:50" ht="15.75" thickBot="1" x14ac:dyDescent="0.3">
      <c r="A77" s="279">
        <v>46</v>
      </c>
      <c r="B77" s="280" t="s">
        <v>344</v>
      </c>
      <c r="C77" s="278" t="s">
        <v>120</v>
      </c>
      <c r="D77" s="388">
        <v>1</v>
      </c>
      <c r="E77" s="281">
        <v>4780</v>
      </c>
      <c r="F77" s="282" t="s">
        <v>47</v>
      </c>
      <c r="G77" s="282" t="e">
        <v>#VALUE!</v>
      </c>
      <c r="H77" s="282" t="s">
        <v>47</v>
      </c>
      <c r="I77" s="282">
        <f>'Příloha č.2  '!K36</f>
        <v>1260</v>
      </c>
      <c r="J77" s="282" t="s">
        <v>47</v>
      </c>
      <c r="K77" s="282">
        <v>250</v>
      </c>
      <c r="L77" s="282">
        <v>24</v>
      </c>
      <c r="M77" s="282" t="s">
        <v>301</v>
      </c>
      <c r="N77" s="282">
        <v>100</v>
      </c>
      <c r="O77" s="282" t="s">
        <v>300</v>
      </c>
      <c r="P77" s="282" t="s">
        <v>296</v>
      </c>
      <c r="Q77" s="282" t="s">
        <v>296</v>
      </c>
      <c r="R77" s="306">
        <v>3</v>
      </c>
      <c r="S77" s="306">
        <v>2</v>
      </c>
      <c r="T77" s="283">
        <v>0</v>
      </c>
      <c r="U77" s="284" t="s">
        <v>47</v>
      </c>
      <c r="V77" s="285">
        <v>0</v>
      </c>
      <c r="W77" s="285">
        <v>9</v>
      </c>
      <c r="X77" s="285" t="s">
        <v>179</v>
      </c>
      <c r="Y77" s="284" t="s">
        <v>47</v>
      </c>
      <c r="Z77" s="284" t="s">
        <v>47</v>
      </c>
      <c r="AA77" s="284" t="s">
        <v>47</v>
      </c>
      <c r="AB77" s="284" t="s">
        <v>47</v>
      </c>
      <c r="AC77" s="284" t="s">
        <v>47</v>
      </c>
      <c r="AD77" s="285" t="s">
        <v>47</v>
      </c>
      <c r="AE77" s="284" t="s">
        <v>60</v>
      </c>
      <c r="AF77" s="286">
        <v>0.8</v>
      </c>
      <c r="AG77" s="284" t="s">
        <v>47</v>
      </c>
      <c r="AH77" s="286">
        <v>2.5</v>
      </c>
      <c r="AI77" s="283">
        <v>230</v>
      </c>
      <c r="AJ77" s="284" t="s">
        <v>47</v>
      </c>
      <c r="AK77" s="284" t="s">
        <v>47</v>
      </c>
      <c r="AL77" s="286">
        <f>D77*(AF77+V77+W77)</f>
        <v>9.8000000000000007</v>
      </c>
      <c r="AM77" s="283">
        <v>450</v>
      </c>
      <c r="AN77" s="283" t="s">
        <v>355</v>
      </c>
      <c r="AO77" s="308" t="s">
        <v>180</v>
      </c>
      <c r="AP77" s="282" t="s">
        <v>168</v>
      </c>
      <c r="AQ77" s="282" t="s">
        <v>63</v>
      </c>
      <c r="AR77" s="287" t="s">
        <v>64</v>
      </c>
      <c r="AS77" s="161"/>
      <c r="AT77" s="161" t="s">
        <v>72</v>
      </c>
      <c r="AU77" s="148" t="s">
        <v>47</v>
      </c>
      <c r="AV77" s="148" t="s">
        <v>47</v>
      </c>
      <c r="AW77" s="87"/>
      <c r="AX77" s="88"/>
    </row>
    <row r="78" spans="1:50" ht="13.5" thickBot="1" x14ac:dyDescent="0.25">
      <c r="A78" s="241">
        <v>46</v>
      </c>
      <c r="B78" s="315" t="s">
        <v>343</v>
      </c>
      <c r="C78" s="48" t="s">
        <v>120</v>
      </c>
      <c r="D78" s="389">
        <v>1</v>
      </c>
      <c r="E78" s="215">
        <v>4780</v>
      </c>
      <c r="F78" s="216" t="s">
        <v>47</v>
      </c>
      <c r="G78" s="216" t="e">
        <v>#VALUE!</v>
      </c>
      <c r="H78" s="216" t="s">
        <v>47</v>
      </c>
      <c r="I78" s="216" t="s">
        <v>47</v>
      </c>
      <c r="J78" s="216">
        <f>'Příloha č.2  '!L36</f>
        <v>1260</v>
      </c>
      <c r="K78" s="216">
        <v>200</v>
      </c>
      <c r="L78" s="216">
        <v>18</v>
      </c>
      <c r="M78" s="216" t="s">
        <v>47</v>
      </c>
      <c r="N78" s="216">
        <v>100</v>
      </c>
      <c r="O78" s="216" t="s">
        <v>47</v>
      </c>
      <c r="P78" s="216" t="s">
        <v>47</v>
      </c>
      <c r="Q78" s="216"/>
      <c r="R78" s="307" t="s">
        <v>47</v>
      </c>
      <c r="S78" s="307" t="s">
        <v>47</v>
      </c>
      <c r="T78" s="220">
        <v>0</v>
      </c>
      <c r="U78" s="217" t="s">
        <v>47</v>
      </c>
      <c r="V78" s="217" t="s">
        <v>47</v>
      </c>
      <c r="W78" s="217" t="s">
        <v>47</v>
      </c>
      <c r="X78" s="217" t="s">
        <v>47</v>
      </c>
      <c r="Y78" s="217" t="s">
        <v>47</v>
      </c>
      <c r="Z78" s="217" t="s">
        <v>47</v>
      </c>
      <c r="AA78" s="217" t="s">
        <v>47</v>
      </c>
      <c r="AB78" s="217" t="s">
        <v>47</v>
      </c>
      <c r="AC78" s="217" t="s">
        <v>47</v>
      </c>
      <c r="AD78" s="218" t="s">
        <v>47</v>
      </c>
      <c r="AE78" s="217" t="s">
        <v>47</v>
      </c>
      <c r="AF78" s="222">
        <v>0.38</v>
      </c>
      <c r="AG78" s="217" t="s">
        <v>47</v>
      </c>
      <c r="AH78" s="222">
        <v>2.5</v>
      </c>
      <c r="AI78" s="220">
        <v>230</v>
      </c>
      <c r="AJ78" s="217" t="s">
        <v>47</v>
      </c>
      <c r="AK78" s="217" t="s">
        <v>47</v>
      </c>
      <c r="AL78" s="222">
        <f t="shared" ref="AL78" si="20">AF78*D78</f>
        <v>0.38</v>
      </c>
      <c r="AM78" s="220">
        <f>AM77</f>
        <v>450</v>
      </c>
      <c r="AN78" s="220" t="s">
        <v>181</v>
      </c>
      <c r="AO78" s="220" t="s">
        <v>47</v>
      </c>
      <c r="AP78" s="216" t="s">
        <v>169</v>
      </c>
      <c r="AQ78" s="216" t="s">
        <v>63</v>
      </c>
      <c r="AR78" s="242" t="s">
        <v>64</v>
      </c>
      <c r="AS78" s="161"/>
      <c r="AT78" s="161" t="s">
        <v>72</v>
      </c>
      <c r="AU78" s="148" t="s">
        <v>47</v>
      </c>
      <c r="AV78" s="148" t="s">
        <v>47</v>
      </c>
      <c r="AW78" s="87"/>
      <c r="AX78" s="88"/>
    </row>
    <row r="79" spans="1:50" s="172" customFormat="1" ht="12" customHeight="1" thickBot="1" x14ac:dyDescent="0.25">
      <c r="A79" s="292" t="s">
        <v>261</v>
      </c>
      <c r="B79" s="293" t="s">
        <v>185</v>
      </c>
      <c r="C79" s="293" t="s">
        <v>117</v>
      </c>
      <c r="D79" s="314" t="s">
        <v>342</v>
      </c>
      <c r="E79" s="294" t="s">
        <v>47</v>
      </c>
      <c r="F79" s="294" t="s">
        <v>47</v>
      </c>
      <c r="G79" s="294" t="s">
        <v>47</v>
      </c>
      <c r="H79" s="294" t="s">
        <v>47</v>
      </c>
      <c r="I79" s="294" t="s">
        <v>47</v>
      </c>
      <c r="J79" s="294" t="s">
        <v>47</v>
      </c>
      <c r="K79" s="294" t="s">
        <v>47</v>
      </c>
      <c r="L79" s="294" t="s">
        <v>47</v>
      </c>
      <c r="M79" s="294" t="s">
        <v>47</v>
      </c>
      <c r="N79" s="294" t="s">
        <v>47</v>
      </c>
      <c r="O79" s="294" t="s">
        <v>47</v>
      </c>
      <c r="P79" s="294" t="s">
        <v>47</v>
      </c>
      <c r="Q79" s="294"/>
      <c r="R79" s="294" t="s">
        <v>47</v>
      </c>
      <c r="S79" s="294" t="s">
        <v>47</v>
      </c>
      <c r="T79" s="288" t="s">
        <v>47</v>
      </c>
      <c r="U79" s="288" t="s">
        <v>47</v>
      </c>
      <c r="V79" s="295" t="s">
        <v>47</v>
      </c>
      <c r="W79" s="295" t="s">
        <v>47</v>
      </c>
      <c r="X79" s="295" t="s">
        <v>47</v>
      </c>
      <c r="Y79" s="296" t="s">
        <v>47</v>
      </c>
      <c r="Z79" s="296" t="s">
        <v>47</v>
      </c>
      <c r="AA79" s="296" t="s">
        <v>47</v>
      </c>
      <c r="AB79" s="295" t="s">
        <v>60</v>
      </c>
      <c r="AC79" s="295" t="s">
        <v>47</v>
      </c>
      <c r="AD79" s="402">
        <f>'Příloha č.2  '!U36</f>
        <v>10.916</v>
      </c>
      <c r="AE79" s="295" t="s">
        <v>60</v>
      </c>
      <c r="AF79" s="296">
        <v>0.08</v>
      </c>
      <c r="AG79" s="297" t="s">
        <v>47</v>
      </c>
      <c r="AH79" s="297" t="s">
        <v>47</v>
      </c>
      <c r="AI79" s="298">
        <v>230</v>
      </c>
      <c r="AJ79" s="295" t="s">
        <v>47</v>
      </c>
      <c r="AK79" s="295" t="s">
        <v>47</v>
      </c>
      <c r="AL79" s="299">
        <v>0.24</v>
      </c>
      <c r="AM79" s="298">
        <v>25</v>
      </c>
      <c r="AN79" s="300" t="s">
        <v>313</v>
      </c>
      <c r="AO79" s="300" t="s">
        <v>47</v>
      </c>
      <c r="AP79" s="294" t="s">
        <v>130</v>
      </c>
      <c r="AQ79" s="294" t="s">
        <v>64</v>
      </c>
      <c r="AR79" s="301" t="s">
        <v>64</v>
      </c>
      <c r="AS79" s="168" t="s">
        <v>77</v>
      </c>
      <c r="AT79" s="168"/>
      <c r="AU79" s="169" t="s">
        <v>47</v>
      </c>
      <c r="AV79" s="169" t="s">
        <v>47</v>
      </c>
      <c r="AW79" s="87"/>
      <c r="AX79" s="171"/>
    </row>
    <row r="80" spans="1:50" s="172" customFormat="1" ht="12" thickBot="1" x14ac:dyDescent="0.25">
      <c r="A80" s="391"/>
      <c r="B80" s="392"/>
      <c r="C80" s="392"/>
      <c r="D80" s="392"/>
      <c r="E80" s="393"/>
      <c r="F80" s="393"/>
      <c r="G80" s="393"/>
      <c r="H80" s="393"/>
      <c r="I80" s="393"/>
      <c r="J80" s="393"/>
      <c r="K80" s="393"/>
      <c r="L80" s="393"/>
      <c r="M80" s="393"/>
      <c r="N80" s="393"/>
      <c r="O80" s="393"/>
      <c r="P80" s="393"/>
      <c r="Q80" s="393"/>
      <c r="R80" s="393"/>
      <c r="S80" s="393"/>
      <c r="T80" s="232"/>
      <c r="U80" s="232"/>
      <c r="V80" s="394"/>
      <c r="W80" s="394"/>
      <c r="X80" s="394"/>
      <c r="Y80" s="291"/>
      <c r="Z80" s="291"/>
      <c r="AA80" s="291"/>
      <c r="AB80" s="394"/>
      <c r="AC80" s="394"/>
      <c r="AD80" s="394"/>
      <c r="AE80" s="394"/>
      <c r="AF80" s="291"/>
      <c r="AG80" s="395"/>
      <c r="AH80" s="395"/>
      <c r="AI80" s="396"/>
      <c r="AJ80" s="394"/>
      <c r="AK80" s="394"/>
      <c r="AL80" s="397"/>
      <c r="AM80" s="396"/>
      <c r="AN80" s="398"/>
      <c r="AO80" s="398"/>
      <c r="AP80" s="393"/>
      <c r="AQ80" s="393"/>
      <c r="AR80" s="399"/>
      <c r="AS80" s="400"/>
      <c r="AT80" s="400"/>
      <c r="AU80" s="169"/>
      <c r="AV80" s="169"/>
      <c r="AW80" s="87"/>
      <c r="AX80" s="171"/>
    </row>
    <row r="81" spans="1:50" s="172" customFormat="1" ht="11.25" customHeight="1" thickBot="1" x14ac:dyDescent="0.25">
      <c r="A81" s="320" t="s">
        <v>264</v>
      </c>
      <c r="B81" s="321" t="s">
        <v>346</v>
      </c>
      <c r="C81" s="321" t="s">
        <v>116</v>
      </c>
      <c r="D81" s="444">
        <v>1</v>
      </c>
      <c r="E81" s="322" t="s">
        <v>47</v>
      </c>
      <c r="F81" s="322" t="s">
        <v>47</v>
      </c>
      <c r="G81" s="322" t="s">
        <v>47</v>
      </c>
      <c r="H81" s="322" t="s">
        <v>47</v>
      </c>
      <c r="I81" s="322" t="s">
        <v>47</v>
      </c>
      <c r="J81" s="322" t="s">
        <v>47</v>
      </c>
      <c r="K81" s="322" t="s">
        <v>47</v>
      </c>
      <c r="L81" s="322" t="s">
        <v>47</v>
      </c>
      <c r="M81" s="322" t="s">
        <v>47</v>
      </c>
      <c r="N81" s="322" t="s">
        <v>47</v>
      </c>
      <c r="O81" s="322" t="s">
        <v>47</v>
      </c>
      <c r="P81" s="322" t="s">
        <v>47</v>
      </c>
      <c r="Q81" s="322"/>
      <c r="R81" s="445" t="s">
        <v>47</v>
      </c>
      <c r="S81" s="445" t="s">
        <v>47</v>
      </c>
      <c r="T81" s="282" t="s">
        <v>47</v>
      </c>
      <c r="U81" s="282" t="s">
        <v>47</v>
      </c>
      <c r="V81" s="323" t="s">
        <v>47</v>
      </c>
      <c r="W81" s="323" t="s">
        <v>47</v>
      </c>
      <c r="X81" s="323" t="s">
        <v>182</v>
      </c>
      <c r="Y81" s="324" t="s">
        <v>47</v>
      </c>
      <c r="Z81" s="324" t="s">
        <v>47</v>
      </c>
      <c r="AA81" s="324" t="s">
        <v>47</v>
      </c>
      <c r="AB81" s="323" t="s">
        <v>60</v>
      </c>
      <c r="AC81" s="323" t="s">
        <v>47</v>
      </c>
      <c r="AD81" s="459">
        <f>'Příloha č.2  '!U37</f>
        <v>5.95</v>
      </c>
      <c r="AE81" s="323" t="s">
        <v>60</v>
      </c>
      <c r="AF81" s="324">
        <f>AD81*0.4</f>
        <v>2.3800000000000003</v>
      </c>
      <c r="AG81" s="284" t="s">
        <v>47</v>
      </c>
      <c r="AH81" s="284">
        <v>17</v>
      </c>
      <c r="AI81" s="283">
        <v>400</v>
      </c>
      <c r="AJ81" s="323" t="s">
        <v>47</v>
      </c>
      <c r="AK81" s="323" t="s">
        <v>47</v>
      </c>
      <c r="AL81" s="286">
        <f t="shared" ref="AL81" si="21">AF81*D81</f>
        <v>2.3800000000000003</v>
      </c>
      <c r="AM81" s="283">
        <v>75</v>
      </c>
      <c r="AN81" s="325" t="s">
        <v>183</v>
      </c>
      <c r="AO81" s="325" t="s">
        <v>47</v>
      </c>
      <c r="AP81" s="322" t="s">
        <v>130</v>
      </c>
      <c r="AQ81" s="322" t="s">
        <v>64</v>
      </c>
      <c r="AR81" s="326" t="s">
        <v>64</v>
      </c>
      <c r="AS81" s="168" t="s">
        <v>76</v>
      </c>
      <c r="AT81" s="168" t="s">
        <v>73</v>
      </c>
      <c r="AU81" s="169" t="s">
        <v>47</v>
      </c>
      <c r="AV81" s="169" t="s">
        <v>47</v>
      </c>
      <c r="AW81" s="87"/>
      <c r="AX81" s="171"/>
    </row>
    <row r="82" spans="1:50" s="172" customFormat="1" ht="12" customHeight="1" thickBot="1" x14ac:dyDescent="0.25">
      <c r="A82" s="292" t="s">
        <v>264</v>
      </c>
      <c r="B82" s="293" t="s">
        <v>347</v>
      </c>
      <c r="C82" s="293" t="s">
        <v>117</v>
      </c>
      <c r="D82" s="446">
        <v>1</v>
      </c>
      <c r="E82" s="294" t="s">
        <v>47</v>
      </c>
      <c r="F82" s="294" t="s">
        <v>47</v>
      </c>
      <c r="G82" s="294" t="s">
        <v>47</v>
      </c>
      <c r="H82" s="294" t="s">
        <v>47</v>
      </c>
      <c r="I82" s="294" t="s">
        <v>47</v>
      </c>
      <c r="J82" s="294" t="s">
        <v>47</v>
      </c>
      <c r="K82" s="294" t="s">
        <v>47</v>
      </c>
      <c r="L82" s="294" t="s">
        <v>47</v>
      </c>
      <c r="M82" s="294" t="s">
        <v>47</v>
      </c>
      <c r="N82" s="294" t="s">
        <v>47</v>
      </c>
      <c r="O82" s="294" t="s">
        <v>47</v>
      </c>
      <c r="P82" s="294" t="s">
        <v>47</v>
      </c>
      <c r="Q82" s="294"/>
      <c r="R82" s="294" t="s">
        <v>47</v>
      </c>
      <c r="S82" s="294" t="s">
        <v>47</v>
      </c>
      <c r="T82" s="288" t="s">
        <v>47</v>
      </c>
      <c r="U82" s="288" t="s">
        <v>47</v>
      </c>
      <c r="V82" s="295" t="s">
        <v>47</v>
      </c>
      <c r="W82" s="295" t="s">
        <v>47</v>
      </c>
      <c r="X82" s="295" t="s">
        <v>47</v>
      </c>
      <c r="Y82" s="296" t="s">
        <v>47</v>
      </c>
      <c r="Z82" s="296" t="s">
        <v>47</v>
      </c>
      <c r="AA82" s="296" t="s">
        <v>47</v>
      </c>
      <c r="AB82" s="295" t="s">
        <v>60</v>
      </c>
      <c r="AC82" s="295" t="s">
        <v>47</v>
      </c>
      <c r="AD82" s="402">
        <f>AD81</f>
        <v>5.95</v>
      </c>
      <c r="AE82" s="295" t="s">
        <v>60</v>
      </c>
      <c r="AF82" s="296">
        <v>0.08</v>
      </c>
      <c r="AG82" s="297" t="s">
        <v>47</v>
      </c>
      <c r="AH82" s="297" t="s">
        <v>47</v>
      </c>
      <c r="AI82" s="298">
        <v>230</v>
      </c>
      <c r="AJ82" s="295" t="s">
        <v>47</v>
      </c>
      <c r="AK82" s="295" t="s">
        <v>47</v>
      </c>
      <c r="AL82" s="299">
        <v>0.24</v>
      </c>
      <c r="AM82" s="298">
        <v>25</v>
      </c>
      <c r="AN82" s="300" t="s">
        <v>348</v>
      </c>
      <c r="AO82" s="300" t="s">
        <v>47</v>
      </c>
      <c r="AP82" s="294" t="s">
        <v>130</v>
      </c>
      <c r="AQ82" s="294" t="s">
        <v>64</v>
      </c>
      <c r="AR82" s="301" t="s">
        <v>64</v>
      </c>
      <c r="AS82" s="168" t="s">
        <v>77</v>
      </c>
      <c r="AT82" s="168"/>
      <c r="AU82" s="169" t="s">
        <v>47</v>
      </c>
      <c r="AV82" s="169" t="s">
        <v>47</v>
      </c>
      <c r="AW82" s="87"/>
      <c r="AX82" s="171"/>
    </row>
    <row r="83" spans="1:50" s="172" customFormat="1" ht="12.75" thickBot="1" x14ac:dyDescent="0.25">
      <c r="A83" s="320" t="s">
        <v>264</v>
      </c>
      <c r="B83" s="321" t="s">
        <v>346</v>
      </c>
      <c r="C83" s="321" t="s">
        <v>116</v>
      </c>
      <c r="D83" s="444">
        <v>1</v>
      </c>
      <c r="E83" s="322" t="s">
        <v>47</v>
      </c>
      <c r="F83" s="322" t="s">
        <v>47</v>
      </c>
      <c r="G83" s="322" t="s">
        <v>47</v>
      </c>
      <c r="H83" s="322" t="s">
        <v>47</v>
      </c>
      <c r="I83" s="322" t="s">
        <v>47</v>
      </c>
      <c r="J83" s="322" t="s">
        <v>47</v>
      </c>
      <c r="K83" s="322" t="s">
        <v>47</v>
      </c>
      <c r="L83" s="322" t="s">
        <v>47</v>
      </c>
      <c r="M83" s="322" t="s">
        <v>47</v>
      </c>
      <c r="N83" s="322" t="s">
        <v>47</v>
      </c>
      <c r="O83" s="322" t="s">
        <v>47</v>
      </c>
      <c r="P83" s="322" t="s">
        <v>47</v>
      </c>
      <c r="Q83" s="322"/>
      <c r="R83" s="445" t="s">
        <v>47</v>
      </c>
      <c r="S83" s="445" t="s">
        <v>47</v>
      </c>
      <c r="T83" s="282" t="s">
        <v>47</v>
      </c>
      <c r="U83" s="282" t="s">
        <v>47</v>
      </c>
      <c r="V83" s="323" t="s">
        <v>47</v>
      </c>
      <c r="W83" s="323" t="s">
        <v>47</v>
      </c>
      <c r="X83" s="323" t="s">
        <v>182</v>
      </c>
      <c r="Y83" s="324" t="s">
        <v>47</v>
      </c>
      <c r="Z83" s="324" t="s">
        <v>47</v>
      </c>
      <c r="AA83" s="324" t="s">
        <v>47</v>
      </c>
      <c r="AB83" s="323" t="s">
        <v>60</v>
      </c>
      <c r="AC83" s="323" t="s">
        <v>47</v>
      </c>
      <c r="AD83" s="459">
        <f>'Příloha č.2  '!U37</f>
        <v>5.95</v>
      </c>
      <c r="AE83" s="323" t="s">
        <v>60</v>
      </c>
      <c r="AF83" s="324">
        <f>AD83*0.4</f>
        <v>2.3800000000000003</v>
      </c>
      <c r="AG83" s="284" t="s">
        <v>47</v>
      </c>
      <c r="AH83" s="284">
        <v>17</v>
      </c>
      <c r="AI83" s="283">
        <v>400</v>
      </c>
      <c r="AJ83" s="323" t="s">
        <v>47</v>
      </c>
      <c r="AK83" s="323" t="s">
        <v>47</v>
      </c>
      <c r="AL83" s="286">
        <f t="shared" ref="AL83" si="22">AF83*D83</f>
        <v>2.3800000000000003</v>
      </c>
      <c r="AM83" s="283">
        <v>75</v>
      </c>
      <c r="AN83" s="325" t="s">
        <v>183</v>
      </c>
      <c r="AO83" s="325" t="s">
        <v>47</v>
      </c>
      <c r="AP83" s="322" t="s">
        <v>130</v>
      </c>
      <c r="AQ83" s="322" t="s">
        <v>64</v>
      </c>
      <c r="AR83" s="326" t="s">
        <v>64</v>
      </c>
      <c r="AS83" s="400"/>
      <c r="AT83" s="400"/>
      <c r="AU83" s="169"/>
      <c r="AV83" s="169"/>
      <c r="AW83" s="87"/>
      <c r="AX83" s="171"/>
    </row>
    <row r="84" spans="1:50" s="172" customFormat="1" ht="12" thickBot="1" x14ac:dyDescent="0.25">
      <c r="A84" s="292" t="s">
        <v>264</v>
      </c>
      <c r="B84" s="293" t="s">
        <v>347</v>
      </c>
      <c r="C84" s="293" t="s">
        <v>117</v>
      </c>
      <c r="D84" s="446">
        <v>1</v>
      </c>
      <c r="E84" s="294" t="s">
        <v>47</v>
      </c>
      <c r="F84" s="294" t="s">
        <v>47</v>
      </c>
      <c r="G84" s="294" t="s">
        <v>47</v>
      </c>
      <c r="H84" s="294" t="s">
        <v>47</v>
      </c>
      <c r="I84" s="294" t="s">
        <v>47</v>
      </c>
      <c r="J84" s="294" t="s">
        <v>47</v>
      </c>
      <c r="K84" s="294" t="s">
        <v>47</v>
      </c>
      <c r="L84" s="294" t="s">
        <v>47</v>
      </c>
      <c r="M84" s="294" t="s">
        <v>47</v>
      </c>
      <c r="N84" s="294" t="s">
        <v>47</v>
      </c>
      <c r="O84" s="294" t="s">
        <v>47</v>
      </c>
      <c r="P84" s="294" t="s">
        <v>47</v>
      </c>
      <c r="Q84" s="294"/>
      <c r="R84" s="294" t="s">
        <v>47</v>
      </c>
      <c r="S84" s="294" t="s">
        <v>47</v>
      </c>
      <c r="T84" s="288" t="s">
        <v>47</v>
      </c>
      <c r="U84" s="288" t="s">
        <v>47</v>
      </c>
      <c r="V84" s="295" t="s">
        <v>47</v>
      </c>
      <c r="W84" s="295" t="s">
        <v>47</v>
      </c>
      <c r="X84" s="295" t="s">
        <v>47</v>
      </c>
      <c r="Y84" s="296" t="s">
        <v>47</v>
      </c>
      <c r="Z84" s="296" t="s">
        <v>47</v>
      </c>
      <c r="AA84" s="296" t="s">
        <v>47</v>
      </c>
      <c r="AB84" s="295" t="s">
        <v>60</v>
      </c>
      <c r="AC84" s="295" t="s">
        <v>47</v>
      </c>
      <c r="AD84" s="402">
        <f>AD83</f>
        <v>5.95</v>
      </c>
      <c r="AE84" s="295" t="s">
        <v>60</v>
      </c>
      <c r="AF84" s="296">
        <v>0.08</v>
      </c>
      <c r="AG84" s="297" t="s">
        <v>47</v>
      </c>
      <c r="AH84" s="297" t="s">
        <v>47</v>
      </c>
      <c r="AI84" s="298">
        <v>230</v>
      </c>
      <c r="AJ84" s="295" t="s">
        <v>47</v>
      </c>
      <c r="AK84" s="295" t="s">
        <v>47</v>
      </c>
      <c r="AL84" s="299">
        <v>0.24</v>
      </c>
      <c r="AM84" s="298">
        <v>25</v>
      </c>
      <c r="AN84" s="300" t="s">
        <v>348</v>
      </c>
      <c r="AO84" s="300" t="s">
        <v>47</v>
      </c>
      <c r="AP84" s="294" t="s">
        <v>130</v>
      </c>
      <c r="AQ84" s="294" t="s">
        <v>64</v>
      </c>
      <c r="AR84" s="301" t="s">
        <v>64</v>
      </c>
      <c r="AS84" s="400"/>
      <c r="AT84" s="400"/>
      <c r="AU84" s="169"/>
      <c r="AV84" s="169"/>
      <c r="AW84" s="87"/>
      <c r="AX84" s="171"/>
    </row>
    <row r="85" spans="1:50" s="172" customFormat="1" ht="12" thickBot="1" x14ac:dyDescent="0.25">
      <c r="A85" s="391"/>
      <c r="B85" s="392"/>
      <c r="C85" s="392"/>
      <c r="D85" s="392"/>
      <c r="E85" s="393"/>
      <c r="F85" s="393"/>
      <c r="G85" s="393"/>
      <c r="H85" s="393"/>
      <c r="I85" s="393"/>
      <c r="J85" s="393"/>
      <c r="K85" s="393"/>
      <c r="L85" s="393"/>
      <c r="M85" s="393"/>
      <c r="N85" s="393"/>
      <c r="O85" s="393"/>
      <c r="P85" s="393"/>
      <c r="Q85" s="393"/>
      <c r="R85" s="393"/>
      <c r="S85" s="393"/>
      <c r="T85" s="232"/>
      <c r="U85" s="232"/>
      <c r="V85" s="394"/>
      <c r="W85" s="394"/>
      <c r="X85" s="394"/>
      <c r="Y85" s="291"/>
      <c r="Z85" s="291"/>
      <c r="AA85" s="291"/>
      <c r="AB85" s="394"/>
      <c r="AC85" s="394"/>
      <c r="AD85" s="394"/>
      <c r="AE85" s="394"/>
      <c r="AF85" s="291"/>
      <c r="AG85" s="395"/>
      <c r="AH85" s="395"/>
      <c r="AI85" s="396"/>
      <c r="AJ85" s="394"/>
      <c r="AK85" s="394"/>
      <c r="AL85" s="397"/>
      <c r="AM85" s="396"/>
      <c r="AN85" s="398"/>
      <c r="AO85" s="398"/>
      <c r="AP85" s="393"/>
      <c r="AQ85" s="393"/>
      <c r="AR85" s="399"/>
      <c r="AS85" s="400"/>
      <c r="AT85" s="400"/>
      <c r="AU85" s="169"/>
      <c r="AV85" s="169"/>
      <c r="AW85" s="87"/>
      <c r="AX85" s="171"/>
    </row>
    <row r="86" spans="1:50" s="172" customFormat="1" ht="12" customHeight="1" thickBot="1" x14ac:dyDescent="0.25">
      <c r="A86" s="412">
        <v>48</v>
      </c>
      <c r="B86" s="413" t="s">
        <v>317</v>
      </c>
      <c r="C86" s="413"/>
      <c r="D86" s="414">
        <v>3</v>
      </c>
      <c r="E86" s="415"/>
      <c r="F86" s="415"/>
      <c r="G86" s="415"/>
      <c r="H86" s="415"/>
      <c r="I86" s="415">
        <v>4500</v>
      </c>
      <c r="J86" s="415">
        <f>I86</f>
        <v>4500</v>
      </c>
      <c r="K86" s="415">
        <v>150</v>
      </c>
      <c r="L86" s="415" t="s">
        <v>47</v>
      </c>
      <c r="M86" s="415" t="s">
        <v>47</v>
      </c>
      <c r="N86" s="415" t="s">
        <v>47</v>
      </c>
      <c r="O86" s="415" t="s">
        <v>47</v>
      </c>
      <c r="P86" s="415" t="s">
        <v>47</v>
      </c>
      <c r="Q86" s="415"/>
      <c r="R86" s="415" t="s">
        <v>47</v>
      </c>
      <c r="S86" s="415" t="s">
        <v>47</v>
      </c>
      <c r="T86" s="416" t="s">
        <v>47</v>
      </c>
      <c r="U86" s="416" t="s">
        <v>47</v>
      </c>
      <c r="V86" s="417" t="s">
        <v>47</v>
      </c>
      <c r="W86" s="417" t="s">
        <v>47</v>
      </c>
      <c r="X86" s="418" t="s">
        <v>47</v>
      </c>
      <c r="Y86" s="419"/>
      <c r="Z86" s="419"/>
      <c r="AA86" s="419"/>
      <c r="AB86" s="418"/>
      <c r="AC86" s="418"/>
      <c r="AD86" s="418" t="s">
        <v>47</v>
      </c>
      <c r="AE86" s="418" t="s">
        <v>47</v>
      </c>
      <c r="AF86" s="419">
        <v>2.38</v>
      </c>
      <c r="AG86" s="420"/>
      <c r="AH86" s="420"/>
      <c r="AI86" s="421">
        <v>400</v>
      </c>
      <c r="AJ86" s="418"/>
      <c r="AK86" s="418"/>
      <c r="AL86" s="422">
        <f t="shared" ref="AL86:AL90" si="23">AF86*D86</f>
        <v>7.14</v>
      </c>
      <c r="AM86" s="421">
        <v>160</v>
      </c>
      <c r="AN86" s="423" t="s">
        <v>318</v>
      </c>
      <c r="AO86" s="423" t="s">
        <v>47</v>
      </c>
      <c r="AP86" s="415" t="s">
        <v>63</v>
      </c>
      <c r="AQ86" s="415"/>
      <c r="AR86" s="424" t="s">
        <v>64</v>
      </c>
      <c r="AS86" s="168"/>
      <c r="AT86" s="168"/>
      <c r="AU86" s="169"/>
      <c r="AV86" s="169"/>
      <c r="AW86" s="170"/>
      <c r="AX86" s="171"/>
    </row>
    <row r="87" spans="1:50" s="172" customFormat="1" ht="12" customHeight="1" thickBot="1" x14ac:dyDescent="0.25">
      <c r="A87" s="243">
        <v>49</v>
      </c>
      <c r="B87" s="224" t="s">
        <v>320</v>
      </c>
      <c r="C87" s="224"/>
      <c r="D87" s="274">
        <v>3</v>
      </c>
      <c r="E87" s="223"/>
      <c r="F87" s="223"/>
      <c r="G87" s="223"/>
      <c r="H87" s="223"/>
      <c r="I87" s="223" t="s">
        <v>47</v>
      </c>
      <c r="J87" s="223">
        <v>400</v>
      </c>
      <c r="K87" s="223">
        <v>150</v>
      </c>
      <c r="L87" s="223" t="s">
        <v>47</v>
      </c>
      <c r="M87" s="223" t="s">
        <v>47</v>
      </c>
      <c r="N87" s="223" t="s">
        <v>47</v>
      </c>
      <c r="O87" s="223" t="s">
        <v>47</v>
      </c>
      <c r="P87" s="223" t="s">
        <v>47</v>
      </c>
      <c r="Q87" s="223"/>
      <c r="R87" s="223" t="s">
        <v>47</v>
      </c>
      <c r="S87" s="223" t="s">
        <v>47</v>
      </c>
      <c r="T87" s="216" t="s">
        <v>47</v>
      </c>
      <c r="U87" s="216" t="s">
        <v>47</v>
      </c>
      <c r="V87" s="225" t="s">
        <v>47</v>
      </c>
      <c r="W87" s="225" t="s">
        <v>47</v>
      </c>
      <c r="X87" s="221" t="s">
        <v>47</v>
      </c>
      <c r="Y87" s="219"/>
      <c r="Z87" s="219"/>
      <c r="AA87" s="219"/>
      <c r="AB87" s="221"/>
      <c r="AC87" s="221"/>
      <c r="AD87" s="221" t="s">
        <v>47</v>
      </c>
      <c r="AE87" s="221" t="s">
        <v>47</v>
      </c>
      <c r="AF87" s="219">
        <v>0.4</v>
      </c>
      <c r="AG87" s="217"/>
      <c r="AH87" s="217"/>
      <c r="AI87" s="220">
        <v>400</v>
      </c>
      <c r="AJ87" s="221"/>
      <c r="AK87" s="221"/>
      <c r="AL87" s="222">
        <f t="shared" si="23"/>
        <v>1.2000000000000002</v>
      </c>
      <c r="AM87" s="220">
        <v>100</v>
      </c>
      <c r="AN87" s="226" t="s">
        <v>319</v>
      </c>
      <c r="AO87" s="226" t="s">
        <v>47</v>
      </c>
      <c r="AP87" s="223" t="s">
        <v>64</v>
      </c>
      <c r="AQ87" s="223"/>
      <c r="AR87" s="244" t="s">
        <v>64</v>
      </c>
      <c r="AS87" s="168"/>
      <c r="AT87" s="168"/>
      <c r="AU87" s="169"/>
      <c r="AV87" s="169"/>
      <c r="AW87" s="170"/>
      <c r="AX87" s="171"/>
    </row>
    <row r="88" spans="1:50" s="172" customFormat="1" ht="12" customHeight="1" thickBot="1" x14ac:dyDescent="0.25">
      <c r="A88" s="243" t="s">
        <v>321</v>
      </c>
      <c r="B88" s="224" t="s">
        <v>322</v>
      </c>
      <c r="C88" s="224"/>
      <c r="D88" s="302">
        <v>24</v>
      </c>
      <c r="E88" s="223"/>
      <c r="F88" s="223"/>
      <c r="G88" s="223"/>
      <c r="H88" s="223"/>
      <c r="I88" s="223" t="s">
        <v>47</v>
      </c>
      <c r="J88" s="223" t="s">
        <v>47</v>
      </c>
      <c r="K88" s="223" t="s">
        <v>47</v>
      </c>
      <c r="L88" s="223" t="s">
        <v>47</v>
      </c>
      <c r="M88" s="223" t="s">
        <v>47</v>
      </c>
      <c r="N88" s="223" t="s">
        <v>47</v>
      </c>
      <c r="O88" s="223" t="s">
        <v>47</v>
      </c>
      <c r="P88" s="223" t="s">
        <v>47</v>
      </c>
      <c r="Q88" s="223"/>
      <c r="R88" s="223" t="s">
        <v>47</v>
      </c>
      <c r="S88" s="223" t="s">
        <v>47</v>
      </c>
      <c r="T88" s="216" t="s">
        <v>47</v>
      </c>
      <c r="U88" s="216" t="s">
        <v>47</v>
      </c>
      <c r="V88" s="225" t="s">
        <v>47</v>
      </c>
      <c r="W88" s="225" t="s">
        <v>47</v>
      </c>
      <c r="X88" s="221" t="s">
        <v>47</v>
      </c>
      <c r="Y88" s="219"/>
      <c r="Z88" s="219"/>
      <c r="AA88" s="219"/>
      <c r="AB88" s="221"/>
      <c r="AC88" s="221"/>
      <c r="AD88" s="221" t="s">
        <v>47</v>
      </c>
      <c r="AE88" s="221" t="s">
        <v>47</v>
      </c>
      <c r="AF88" s="219">
        <v>0.1</v>
      </c>
      <c r="AG88" s="217"/>
      <c r="AH88" s="217"/>
      <c r="AI88" s="220">
        <v>400</v>
      </c>
      <c r="AJ88" s="221"/>
      <c r="AK88" s="221"/>
      <c r="AL88" s="222">
        <f t="shared" si="23"/>
        <v>2.4000000000000004</v>
      </c>
      <c r="AM88" s="220">
        <v>336</v>
      </c>
      <c r="AN88" s="226" t="s">
        <v>323</v>
      </c>
      <c r="AO88" s="226" t="s">
        <v>47</v>
      </c>
      <c r="AP88" s="223" t="s">
        <v>64</v>
      </c>
      <c r="AQ88" s="223"/>
      <c r="AR88" s="244" t="s">
        <v>64</v>
      </c>
      <c r="AS88" s="168"/>
      <c r="AT88" s="168"/>
      <c r="AU88" s="169"/>
      <c r="AV88" s="169"/>
      <c r="AW88" s="170"/>
      <c r="AX88" s="171"/>
    </row>
    <row r="89" spans="1:50" s="172" customFormat="1" ht="12" customHeight="1" thickBot="1" x14ac:dyDescent="0.25">
      <c r="A89" s="292" t="s">
        <v>324</v>
      </c>
      <c r="B89" s="293" t="s">
        <v>326</v>
      </c>
      <c r="C89" s="293"/>
      <c r="D89" s="303">
        <v>25</v>
      </c>
      <c r="E89" s="294"/>
      <c r="F89" s="294"/>
      <c r="G89" s="294"/>
      <c r="H89" s="294"/>
      <c r="I89" s="294" t="s">
        <v>47</v>
      </c>
      <c r="J89" s="294" t="s">
        <v>47</v>
      </c>
      <c r="K89" s="294" t="s">
        <v>47</v>
      </c>
      <c r="L89" s="294" t="s">
        <v>47</v>
      </c>
      <c r="M89" s="294" t="s">
        <v>47</v>
      </c>
      <c r="N89" s="294" t="s">
        <v>47</v>
      </c>
      <c r="O89" s="294" t="s">
        <v>47</v>
      </c>
      <c r="P89" s="294" t="s">
        <v>47</v>
      </c>
      <c r="Q89" s="294"/>
      <c r="R89" s="294" t="s">
        <v>47</v>
      </c>
      <c r="S89" s="294" t="s">
        <v>47</v>
      </c>
      <c r="T89" s="288" t="s">
        <v>47</v>
      </c>
      <c r="U89" s="288" t="s">
        <v>47</v>
      </c>
      <c r="V89" s="402" t="s">
        <v>47</v>
      </c>
      <c r="W89" s="402" t="s">
        <v>47</v>
      </c>
      <c r="X89" s="295" t="s">
        <v>47</v>
      </c>
      <c r="Y89" s="296"/>
      <c r="Z89" s="296"/>
      <c r="AA89" s="296"/>
      <c r="AB89" s="295"/>
      <c r="AC89" s="295"/>
      <c r="AD89" s="295" t="s">
        <v>47</v>
      </c>
      <c r="AE89" s="295" t="s">
        <v>47</v>
      </c>
      <c r="AF89" s="296">
        <v>1</v>
      </c>
      <c r="AG89" s="297"/>
      <c r="AH89" s="297"/>
      <c r="AI89" s="298">
        <v>400</v>
      </c>
      <c r="AJ89" s="295"/>
      <c r="AK89" s="295"/>
      <c r="AL89" s="299">
        <f t="shared" si="23"/>
        <v>25</v>
      </c>
      <c r="AM89" s="298">
        <v>104</v>
      </c>
      <c r="AN89" s="300" t="s">
        <v>327</v>
      </c>
      <c r="AO89" s="300" t="s">
        <v>47</v>
      </c>
      <c r="AP89" s="294" t="s">
        <v>325</v>
      </c>
      <c r="AQ89" s="294"/>
      <c r="AR89" s="301" t="s">
        <v>64</v>
      </c>
      <c r="AS89" s="168"/>
      <c r="AT89" s="168"/>
      <c r="AU89" s="169"/>
      <c r="AV89" s="169"/>
      <c r="AW89" s="170"/>
      <c r="AX89" s="171"/>
    </row>
    <row r="90" spans="1:50" s="172" customFormat="1" ht="12" customHeight="1" thickBot="1" x14ac:dyDescent="0.25">
      <c r="A90" s="327" t="s">
        <v>187</v>
      </c>
      <c r="B90" s="328" t="s">
        <v>188</v>
      </c>
      <c r="C90" s="328"/>
      <c r="D90" s="447">
        <v>2</v>
      </c>
      <c r="E90" s="329"/>
      <c r="F90" s="329"/>
      <c r="G90" s="329"/>
      <c r="H90" s="329"/>
      <c r="I90" s="329" t="s">
        <v>47</v>
      </c>
      <c r="J90" s="329" t="s">
        <v>47</v>
      </c>
      <c r="K90" s="329" t="s">
        <v>47</v>
      </c>
      <c r="L90" s="329" t="s">
        <v>47</v>
      </c>
      <c r="M90" s="329" t="s">
        <v>47</v>
      </c>
      <c r="N90" s="329" t="s">
        <v>47</v>
      </c>
      <c r="O90" s="329" t="s">
        <v>47</v>
      </c>
      <c r="P90" s="329" t="s">
        <v>47</v>
      </c>
      <c r="Q90" s="329"/>
      <c r="R90" s="329" t="s">
        <v>47</v>
      </c>
      <c r="S90" s="329" t="s">
        <v>47</v>
      </c>
      <c r="T90" s="330" t="s">
        <v>47</v>
      </c>
      <c r="U90" s="330" t="s">
        <v>47</v>
      </c>
      <c r="V90" s="331" t="s">
        <v>47</v>
      </c>
      <c r="W90" s="331" t="s">
        <v>47</v>
      </c>
      <c r="X90" s="448" t="s">
        <v>349</v>
      </c>
      <c r="Y90" s="332"/>
      <c r="Z90" s="332"/>
      <c r="AA90" s="332"/>
      <c r="AB90" s="331"/>
      <c r="AC90" s="331"/>
      <c r="AD90" s="331"/>
      <c r="AE90" s="331"/>
      <c r="AF90" s="333">
        <v>9.1999999999999993</v>
      </c>
      <c r="AG90" s="333"/>
      <c r="AH90" s="333"/>
      <c r="AI90" s="334">
        <v>400</v>
      </c>
      <c r="AJ90" s="331"/>
      <c r="AK90" s="331"/>
      <c r="AL90" s="335">
        <f t="shared" si="23"/>
        <v>18.399999999999999</v>
      </c>
      <c r="AM90" s="334">
        <v>180</v>
      </c>
      <c r="AN90" s="336"/>
      <c r="AO90" s="336"/>
      <c r="AP90" s="329"/>
      <c r="AQ90" s="329"/>
      <c r="AR90" s="337"/>
      <c r="AS90" s="168"/>
      <c r="AT90" s="168"/>
      <c r="AU90" s="169"/>
      <c r="AV90" s="169"/>
      <c r="AW90" s="170"/>
      <c r="AX90" s="171"/>
    </row>
    <row r="91" spans="1:50" s="172" customFormat="1" ht="12" thickBot="1" x14ac:dyDescent="0.25">
      <c r="A91" s="391"/>
      <c r="B91" s="426"/>
      <c r="C91" s="426"/>
      <c r="D91" s="426"/>
      <c r="E91" s="393"/>
      <c r="F91" s="393"/>
      <c r="G91" s="393"/>
      <c r="H91" s="425"/>
      <c r="I91" s="426"/>
      <c r="J91" s="426"/>
      <c r="K91" s="426"/>
      <c r="L91" s="426"/>
      <c r="M91" s="426"/>
      <c r="N91" s="426"/>
      <c r="O91" s="426"/>
      <c r="P91" s="426"/>
      <c r="Q91" s="426"/>
      <c r="R91" s="426"/>
      <c r="S91" s="426"/>
      <c r="T91" s="427"/>
      <c r="U91" s="427"/>
      <c r="V91" s="428"/>
      <c r="W91" s="428"/>
      <c r="X91" s="428"/>
      <c r="Y91" s="160"/>
      <c r="Z91" s="160"/>
      <c r="AA91" s="160"/>
      <c r="AB91" s="428"/>
      <c r="AC91" s="428"/>
      <c r="AD91" s="428"/>
      <c r="AE91" s="451"/>
      <c r="AF91" s="452" t="s">
        <v>329</v>
      </c>
      <c r="AG91" s="333"/>
      <c r="AH91" s="333"/>
      <c r="AI91" s="334"/>
      <c r="AJ91" s="331"/>
      <c r="AK91" s="331"/>
      <c r="AL91" s="453">
        <f>SUM(AL54:AL90)</f>
        <v>205.33994666666669</v>
      </c>
      <c r="AM91" s="450"/>
      <c r="AN91" s="426"/>
      <c r="AO91" s="426"/>
      <c r="AP91" s="426"/>
      <c r="AQ91" s="426"/>
      <c r="AR91" s="92"/>
      <c r="AS91" s="92"/>
      <c r="AT91" s="92"/>
      <c r="AU91" s="92"/>
      <c r="AV91" s="29"/>
      <c r="AW91" s="72"/>
      <c r="AX91" s="171"/>
    </row>
    <row r="92" spans="1:50" s="172" customFormat="1" ht="12" thickBot="1" x14ac:dyDescent="0.25">
      <c r="A92" s="391"/>
      <c r="B92" s="426"/>
      <c r="C92" s="426"/>
      <c r="D92" s="426"/>
      <c r="E92" s="393"/>
      <c r="F92" s="393"/>
      <c r="G92" s="393"/>
      <c r="H92" s="425"/>
      <c r="I92" s="426"/>
      <c r="J92" s="426"/>
      <c r="K92" s="426"/>
      <c r="L92" s="426"/>
      <c r="M92" s="426"/>
      <c r="N92" s="426"/>
      <c r="O92" s="426"/>
      <c r="P92" s="426"/>
      <c r="Q92" s="426"/>
      <c r="R92" s="426"/>
      <c r="S92" s="426"/>
      <c r="T92" s="427"/>
      <c r="U92" s="427"/>
      <c r="V92" s="428"/>
      <c r="W92" s="428"/>
      <c r="X92" s="428"/>
      <c r="Y92" s="160"/>
      <c r="Z92" s="160"/>
      <c r="AA92" s="160"/>
      <c r="AB92" s="428"/>
      <c r="AC92" s="428"/>
      <c r="AD92" s="428"/>
      <c r="AE92" s="428"/>
      <c r="AF92" s="291"/>
      <c r="AG92" s="395"/>
      <c r="AH92" s="395"/>
      <c r="AI92" s="396"/>
      <c r="AJ92" s="394"/>
      <c r="AK92" s="394"/>
      <c r="AL92" s="397"/>
      <c r="AM92" s="396"/>
      <c r="AN92" s="426"/>
      <c r="AO92" s="426"/>
      <c r="AP92" s="426"/>
      <c r="AQ92" s="426"/>
      <c r="AR92" s="92"/>
      <c r="AS92" s="92"/>
      <c r="AT92" s="92"/>
      <c r="AU92" s="92"/>
      <c r="AV92" s="29"/>
      <c r="AW92" s="72"/>
      <c r="AX92" s="171"/>
    </row>
    <row r="93" spans="1:50" ht="12" customHeight="1" thickBot="1" x14ac:dyDescent="0.25">
      <c r="A93" s="246"/>
      <c r="K93" s="83"/>
      <c r="V93" s="91"/>
      <c r="W93" s="91"/>
      <c r="X93" s="91"/>
      <c r="Y93" s="91"/>
      <c r="Z93" s="91"/>
      <c r="AA93" s="91"/>
      <c r="AB93" s="91"/>
      <c r="AC93" s="91"/>
      <c r="AD93" s="91"/>
      <c r="AE93" s="465" t="s">
        <v>43</v>
      </c>
      <c r="AF93" s="338" t="s">
        <v>350</v>
      </c>
      <c r="AG93" s="339"/>
      <c r="AH93" s="340"/>
      <c r="AI93" s="341" t="s">
        <v>155</v>
      </c>
      <c r="AJ93" s="342"/>
      <c r="AK93" s="342"/>
      <c r="AL93" s="343">
        <f>AL91+AL51</f>
        <v>590.95954666666671</v>
      </c>
      <c r="AM93" s="396"/>
      <c r="AV93" s="29"/>
    </row>
    <row r="94" spans="1:50" ht="12" customHeight="1" thickBot="1" x14ac:dyDescent="0.25">
      <c r="A94" s="246"/>
      <c r="K94" s="83"/>
      <c r="V94" s="91"/>
      <c r="W94" s="91"/>
      <c r="X94" s="91"/>
      <c r="Y94" s="91"/>
      <c r="Z94" s="91"/>
      <c r="AA94" s="91"/>
      <c r="AB94" s="91"/>
      <c r="AC94" s="91"/>
      <c r="AD94" s="91"/>
      <c r="AE94" s="465" t="s">
        <v>43</v>
      </c>
      <c r="AF94" s="464" t="s">
        <v>354</v>
      </c>
      <c r="AG94" s="277"/>
      <c r="AH94" s="461"/>
      <c r="AI94" s="462"/>
      <c r="AJ94" s="460"/>
      <c r="AK94" s="460"/>
      <c r="AL94" s="461">
        <v>0.85</v>
      </c>
      <c r="AM94" s="396"/>
      <c r="AV94" s="29"/>
    </row>
    <row r="95" spans="1:50" ht="12" customHeight="1" thickBot="1" x14ac:dyDescent="0.25">
      <c r="A95" s="246"/>
      <c r="B95" s="89" t="s">
        <v>359</v>
      </c>
      <c r="K95" s="83"/>
      <c r="V95" s="91"/>
      <c r="W95" s="91"/>
      <c r="X95" s="91"/>
      <c r="Y95" s="91"/>
      <c r="Z95" s="91"/>
      <c r="AA95" s="91"/>
      <c r="AB95" s="91"/>
      <c r="AC95" s="91"/>
      <c r="AD95" s="91"/>
      <c r="AE95" s="465" t="s">
        <v>43</v>
      </c>
      <c r="AF95" s="463"/>
      <c r="AG95" s="277"/>
      <c r="AH95" s="461"/>
      <c r="AI95" s="462"/>
      <c r="AJ95" s="460"/>
      <c r="AK95" s="460"/>
      <c r="AL95" s="461">
        <f>AL94*AL93</f>
        <v>502.3156146666667</v>
      </c>
      <c r="AM95" s="396"/>
      <c r="AV95" s="29"/>
    </row>
    <row r="96" spans="1:50" ht="12" customHeight="1" x14ac:dyDescent="0.2">
      <c r="A96" s="125"/>
      <c r="B96" s="89" t="s">
        <v>360</v>
      </c>
      <c r="K96" s="83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G96" s="126"/>
      <c r="AL96" s="92" t="s">
        <v>361</v>
      </c>
      <c r="AM96" s="283">
        <v>700</v>
      </c>
      <c r="AV96" s="29"/>
    </row>
    <row r="97" spans="1:48" ht="12" customHeight="1" x14ac:dyDescent="0.2">
      <c r="A97" s="125"/>
      <c r="K97" s="83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89"/>
      <c r="AG97" s="126"/>
      <c r="AL97" s="92" t="s">
        <v>192</v>
      </c>
      <c r="AM97" s="220">
        <v>400</v>
      </c>
      <c r="AV97" s="29"/>
    </row>
    <row r="98" spans="1:48" ht="12" customHeight="1" x14ac:dyDescent="0.2">
      <c r="A98" s="125"/>
      <c r="K98" s="83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G98" s="126"/>
      <c r="AL98" s="92" t="s">
        <v>193</v>
      </c>
      <c r="AM98" s="220">
        <v>350</v>
      </c>
      <c r="AV98" s="29"/>
    </row>
    <row r="99" spans="1:48" ht="12" customHeight="1" x14ac:dyDescent="0.2">
      <c r="A99" s="125"/>
      <c r="K99" s="83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G99" s="126"/>
      <c r="AL99" s="92" t="s">
        <v>194</v>
      </c>
      <c r="AM99" s="319">
        <v>557</v>
      </c>
      <c r="AV99" s="29"/>
    </row>
    <row r="100" spans="1:48" ht="12" thickBot="1" x14ac:dyDescent="0.25">
      <c r="A100" s="125"/>
      <c r="K100" s="83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G100" s="126"/>
      <c r="AL100" s="92" t="s">
        <v>195</v>
      </c>
      <c r="AM100" s="319">
        <v>500</v>
      </c>
      <c r="AV100" s="29"/>
    </row>
    <row r="101" spans="1:48" ht="15.75" thickBot="1" x14ac:dyDescent="0.3">
      <c r="A101" s="125"/>
      <c r="K101" s="83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G101" s="126"/>
      <c r="AM101" s="347">
        <f>SUM(AM10:AM100)</f>
        <v>22499.5</v>
      </c>
      <c r="AN101" s="348" t="s">
        <v>196</v>
      </c>
      <c r="AV101" s="29"/>
    </row>
    <row r="102" spans="1:48" ht="15" x14ac:dyDescent="0.25">
      <c r="A102" s="125"/>
      <c r="K102" s="83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G102" s="126"/>
      <c r="AM102" s="349" t="s">
        <v>275</v>
      </c>
      <c r="AV102" s="29"/>
    </row>
    <row r="103" spans="1:48" ht="15" x14ac:dyDescent="0.25">
      <c r="A103" s="125"/>
      <c r="K103" s="83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G103" s="126"/>
      <c r="AM103" s="350" t="s">
        <v>189</v>
      </c>
      <c r="AV103" s="29"/>
    </row>
    <row r="104" spans="1:48" ht="15" x14ac:dyDescent="0.25">
      <c r="A104" s="125"/>
      <c r="K104" s="83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G104" s="126"/>
      <c r="AM104" s="350" t="s">
        <v>190</v>
      </c>
      <c r="AV104" s="29"/>
    </row>
    <row r="105" spans="1:48" ht="15.75" thickBot="1" x14ac:dyDescent="0.3">
      <c r="A105" s="125"/>
      <c r="B105" s="354"/>
      <c r="K105" s="83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G105" s="126"/>
      <c r="AM105" s="351" t="s">
        <v>191</v>
      </c>
      <c r="AV105" s="29"/>
    </row>
    <row r="106" spans="1:48" x14ac:dyDescent="0.2">
      <c r="A106" s="125"/>
      <c r="K106" s="83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G106" s="126"/>
      <c r="AV106" s="29"/>
    </row>
    <row r="107" spans="1:48" x14ac:dyDescent="0.2">
      <c r="A107" s="125"/>
      <c r="K107" s="83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G107" s="126"/>
      <c r="AV107" s="29"/>
    </row>
    <row r="108" spans="1:48" x14ac:dyDescent="0.2">
      <c r="A108" s="125"/>
      <c r="K108" s="83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G108" s="126"/>
      <c r="AV108" s="29"/>
    </row>
    <row r="109" spans="1:48" x14ac:dyDescent="0.2">
      <c r="A109" s="125"/>
      <c r="K109" s="83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G109" s="126"/>
      <c r="AV109" s="29"/>
    </row>
    <row r="110" spans="1:48" x14ac:dyDescent="0.2">
      <c r="A110" s="125"/>
      <c r="K110" s="83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G110" s="126"/>
      <c r="AV110" s="29"/>
    </row>
    <row r="111" spans="1:48" x14ac:dyDescent="0.2">
      <c r="A111" s="125"/>
      <c r="K111" s="83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G111" s="126"/>
      <c r="AV111" s="29"/>
    </row>
    <row r="112" spans="1:48" x14ac:dyDescent="0.2">
      <c r="A112" s="125"/>
      <c r="K112" s="83"/>
      <c r="V112" s="91"/>
      <c r="W112" s="91"/>
      <c r="X112" s="91"/>
      <c r="Y112" s="91"/>
      <c r="Z112" s="91"/>
      <c r="AA112" s="91"/>
      <c r="AB112" s="91"/>
      <c r="AC112" s="91"/>
      <c r="AD112" s="91"/>
      <c r="AE112" s="91"/>
      <c r="AG112" s="126"/>
      <c r="AV112" s="29"/>
    </row>
    <row r="113" spans="1:48" x14ac:dyDescent="0.2">
      <c r="A113" s="125"/>
      <c r="K113" s="83"/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G113" s="126"/>
      <c r="AV113" s="29"/>
    </row>
    <row r="114" spans="1:48" x14ac:dyDescent="0.2">
      <c r="A114" s="125"/>
      <c r="K114" s="83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  <c r="AG114" s="126"/>
      <c r="AV114" s="29"/>
    </row>
    <row r="115" spans="1:48" x14ac:dyDescent="0.2">
      <c r="A115" s="125"/>
      <c r="K115" s="83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G115" s="126"/>
      <c r="AV115" s="29"/>
    </row>
    <row r="116" spans="1:48" x14ac:dyDescent="0.2">
      <c r="A116" s="125"/>
      <c r="K116" s="83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G116" s="126"/>
      <c r="AV116" s="29"/>
    </row>
    <row r="117" spans="1:48" x14ac:dyDescent="0.2">
      <c r="A117" s="125"/>
      <c r="K117" s="83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G117" s="126"/>
      <c r="AV117" s="29"/>
    </row>
    <row r="118" spans="1:48" x14ac:dyDescent="0.2">
      <c r="A118" s="125"/>
      <c r="K118" s="83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G118" s="126"/>
      <c r="AV118" s="29"/>
    </row>
    <row r="119" spans="1:48" x14ac:dyDescent="0.2">
      <c r="A119" s="125"/>
      <c r="K119" s="83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G119" s="126"/>
      <c r="AV119" s="29"/>
    </row>
    <row r="120" spans="1:48" ht="15.75" x14ac:dyDescent="0.25">
      <c r="A120" s="125"/>
      <c r="B120" s="449" t="s">
        <v>206</v>
      </c>
      <c r="K120" s="83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G120" s="126"/>
      <c r="AV120" s="29"/>
    </row>
    <row r="121" spans="1:48" x14ac:dyDescent="0.2">
      <c r="A121" s="125"/>
      <c r="K121" s="83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G121" s="126"/>
      <c r="AV121" s="29"/>
    </row>
    <row r="122" spans="1:48" x14ac:dyDescent="0.2">
      <c r="A122" s="125"/>
      <c r="K122" s="83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G122" s="126"/>
      <c r="AV122" s="29"/>
    </row>
    <row r="123" spans="1:48" x14ac:dyDescent="0.2">
      <c r="A123" s="125"/>
      <c r="K123" s="83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  <c r="AG123" s="126"/>
      <c r="AV123" s="29"/>
    </row>
    <row r="124" spans="1:48" x14ac:dyDescent="0.2">
      <c r="A124" s="125"/>
      <c r="K124" s="83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G124" s="126"/>
      <c r="AV124" s="29"/>
    </row>
    <row r="125" spans="1:48" x14ac:dyDescent="0.2">
      <c r="A125" s="125"/>
      <c r="K125" s="83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G125" s="126"/>
      <c r="AV125" s="29"/>
    </row>
    <row r="126" spans="1:48" x14ac:dyDescent="0.2">
      <c r="A126" s="125"/>
      <c r="K126" s="83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  <c r="AG126" s="126"/>
      <c r="AV126" s="29"/>
    </row>
    <row r="127" spans="1:48" x14ac:dyDescent="0.2">
      <c r="A127" s="125"/>
      <c r="K127" s="83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  <c r="AG127" s="126"/>
      <c r="AV127" s="29"/>
    </row>
    <row r="128" spans="1:48" x14ac:dyDescent="0.2">
      <c r="A128" s="29"/>
      <c r="K128" s="83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  <c r="AV128" s="29"/>
    </row>
    <row r="129" spans="1:48" x14ac:dyDescent="0.2">
      <c r="A129" s="29"/>
      <c r="K129" s="83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  <c r="AV129" s="29"/>
    </row>
    <row r="130" spans="1:48" x14ac:dyDescent="0.2">
      <c r="A130" s="29"/>
      <c r="K130" s="83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V130" s="29"/>
    </row>
    <row r="131" spans="1:48" x14ac:dyDescent="0.2">
      <c r="A131" s="29"/>
      <c r="K131" s="83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V131" s="29"/>
    </row>
    <row r="132" spans="1:48" x14ac:dyDescent="0.2">
      <c r="A132" s="29"/>
      <c r="K132" s="83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  <c r="AV132" s="29"/>
    </row>
    <row r="133" spans="1:48" x14ac:dyDescent="0.2">
      <c r="A133" s="29"/>
      <c r="K133" s="83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  <c r="AV133" s="29"/>
    </row>
    <row r="134" spans="1:48" x14ac:dyDescent="0.2">
      <c r="A134" s="29"/>
      <c r="K134" s="83"/>
      <c r="V134" s="91"/>
      <c r="W134" s="91"/>
      <c r="X134" s="91"/>
      <c r="Y134" s="91"/>
      <c r="Z134" s="91"/>
      <c r="AA134" s="91"/>
      <c r="AB134" s="91"/>
      <c r="AC134" s="91"/>
      <c r="AD134" s="91"/>
      <c r="AE134" s="91"/>
      <c r="AV134" s="29"/>
    </row>
    <row r="135" spans="1:48" x14ac:dyDescent="0.2">
      <c r="A135" s="29"/>
      <c r="K135" s="83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V135" s="29"/>
    </row>
    <row r="136" spans="1:48" x14ac:dyDescent="0.2">
      <c r="A136" s="29"/>
      <c r="K136" s="83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V136" s="29"/>
    </row>
    <row r="137" spans="1:48" x14ac:dyDescent="0.2">
      <c r="A137" s="29"/>
      <c r="K137" s="83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V137" s="29"/>
    </row>
    <row r="138" spans="1:48" x14ac:dyDescent="0.2">
      <c r="A138" s="29"/>
      <c r="K138" s="83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V138" s="29"/>
    </row>
    <row r="139" spans="1:48" x14ac:dyDescent="0.2">
      <c r="A139" s="29"/>
      <c r="K139" s="83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V139" s="29"/>
    </row>
    <row r="140" spans="1:48" x14ac:dyDescent="0.2">
      <c r="A140" s="29"/>
      <c r="K140" s="83"/>
      <c r="V140" s="91"/>
      <c r="W140" s="91"/>
      <c r="X140" s="91"/>
      <c r="Y140" s="91"/>
      <c r="Z140" s="91"/>
      <c r="AA140" s="91"/>
      <c r="AB140" s="91"/>
      <c r="AC140" s="91"/>
      <c r="AD140" s="91"/>
      <c r="AE140" s="91"/>
      <c r="AV140" s="29"/>
    </row>
    <row r="141" spans="1:48" x14ac:dyDescent="0.2">
      <c r="A141" s="29"/>
      <c r="K141" s="83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V141" s="29"/>
    </row>
    <row r="142" spans="1:48" x14ac:dyDescent="0.2">
      <c r="A142" s="29"/>
      <c r="K142" s="83"/>
      <c r="V142" s="91"/>
      <c r="W142" s="91"/>
      <c r="X142" s="91"/>
      <c r="Y142" s="91"/>
      <c r="Z142" s="91"/>
      <c r="AA142" s="91"/>
      <c r="AB142" s="91"/>
      <c r="AC142" s="91"/>
      <c r="AD142" s="91"/>
      <c r="AE142" s="91"/>
      <c r="AV142" s="29"/>
    </row>
    <row r="143" spans="1:48" x14ac:dyDescent="0.2">
      <c r="A143" s="29"/>
      <c r="K143" s="83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V143" s="29"/>
    </row>
    <row r="144" spans="1:48" x14ac:dyDescent="0.2">
      <c r="A144" s="29"/>
      <c r="K144" s="83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V144" s="29"/>
    </row>
    <row r="145" spans="1:48" x14ac:dyDescent="0.2">
      <c r="A145" s="29"/>
      <c r="K145" s="83"/>
      <c r="V145" s="91"/>
      <c r="W145" s="91"/>
      <c r="X145" s="91"/>
      <c r="Y145" s="91"/>
      <c r="Z145" s="91"/>
      <c r="AA145" s="91"/>
      <c r="AB145" s="91"/>
      <c r="AC145" s="91"/>
      <c r="AD145" s="91"/>
      <c r="AE145" s="91"/>
      <c r="AV145" s="29"/>
    </row>
    <row r="146" spans="1:48" x14ac:dyDescent="0.2">
      <c r="A146" s="29"/>
      <c r="K146" s="83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V146" s="29"/>
    </row>
    <row r="147" spans="1:48" x14ac:dyDescent="0.2">
      <c r="A147" s="29"/>
      <c r="K147" s="83"/>
      <c r="V147" s="91"/>
      <c r="W147" s="91"/>
      <c r="X147" s="91"/>
      <c r="Y147" s="91"/>
      <c r="Z147" s="91"/>
      <c r="AA147" s="91"/>
      <c r="AB147" s="91"/>
      <c r="AC147" s="91"/>
      <c r="AD147" s="91"/>
      <c r="AE147" s="91"/>
      <c r="AV147" s="29"/>
    </row>
    <row r="148" spans="1:48" x14ac:dyDescent="0.2">
      <c r="A148" s="29"/>
      <c r="K148" s="83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V148" s="29"/>
    </row>
    <row r="149" spans="1:48" x14ac:dyDescent="0.2">
      <c r="A149" s="29"/>
      <c r="K149" s="83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V149" s="29"/>
    </row>
    <row r="150" spans="1:48" x14ac:dyDescent="0.2">
      <c r="A150" s="29"/>
      <c r="K150" s="83"/>
      <c r="V150" s="91"/>
      <c r="W150" s="91"/>
      <c r="X150" s="91"/>
      <c r="Y150" s="91"/>
      <c r="Z150" s="91"/>
      <c r="AA150" s="91"/>
      <c r="AB150" s="91"/>
      <c r="AC150" s="91"/>
      <c r="AD150" s="91"/>
      <c r="AE150" s="91"/>
      <c r="AV150" s="29"/>
    </row>
    <row r="151" spans="1:48" x14ac:dyDescent="0.2">
      <c r="A151" s="29"/>
      <c r="K151" s="83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V151" s="29"/>
    </row>
    <row r="152" spans="1:48" x14ac:dyDescent="0.2">
      <c r="A152" s="29"/>
      <c r="K152" s="83"/>
      <c r="V152" s="91"/>
      <c r="W152" s="91"/>
      <c r="X152" s="91"/>
      <c r="Y152" s="91"/>
      <c r="Z152" s="91"/>
      <c r="AA152" s="91"/>
      <c r="AB152" s="91"/>
      <c r="AC152" s="91"/>
      <c r="AD152" s="91"/>
      <c r="AE152" s="91"/>
      <c r="AV152" s="29"/>
    </row>
    <row r="153" spans="1:48" x14ac:dyDescent="0.2">
      <c r="A153" s="29"/>
      <c r="K153" s="83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V153" s="29"/>
    </row>
    <row r="154" spans="1:48" x14ac:dyDescent="0.2">
      <c r="A154" s="29"/>
      <c r="K154" s="83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V154" s="29"/>
    </row>
    <row r="155" spans="1:48" x14ac:dyDescent="0.2">
      <c r="A155" s="29"/>
      <c r="K155" s="83"/>
      <c r="V155" s="91"/>
      <c r="W155" s="91"/>
      <c r="X155" s="91"/>
      <c r="Y155" s="91"/>
      <c r="Z155" s="91"/>
      <c r="AA155" s="91"/>
      <c r="AB155" s="91"/>
      <c r="AC155" s="91"/>
      <c r="AD155" s="91"/>
      <c r="AE155" s="91"/>
      <c r="AV155" s="29"/>
    </row>
    <row r="156" spans="1:48" x14ac:dyDescent="0.2">
      <c r="A156" s="29"/>
      <c r="K156" s="83"/>
      <c r="V156" s="91"/>
      <c r="W156" s="91"/>
      <c r="X156" s="91"/>
      <c r="Y156" s="91"/>
      <c r="Z156" s="91"/>
      <c r="AA156" s="91"/>
      <c r="AB156" s="91"/>
      <c r="AC156" s="91"/>
      <c r="AD156" s="91"/>
      <c r="AE156" s="91"/>
      <c r="AV156" s="29"/>
    </row>
    <row r="157" spans="1:48" x14ac:dyDescent="0.2">
      <c r="A157" s="29"/>
      <c r="K157" s="83"/>
      <c r="V157" s="91"/>
      <c r="W157" s="91"/>
      <c r="X157" s="91"/>
      <c r="Y157" s="91"/>
      <c r="Z157" s="91"/>
      <c r="AA157" s="91"/>
      <c r="AB157" s="91"/>
      <c r="AC157" s="91"/>
      <c r="AD157" s="91"/>
      <c r="AE157" s="91"/>
      <c r="AV157" s="29"/>
    </row>
    <row r="158" spans="1:48" x14ac:dyDescent="0.2">
      <c r="A158" s="29"/>
      <c r="K158" s="83"/>
      <c r="V158" s="91"/>
      <c r="W158" s="91"/>
      <c r="X158" s="91"/>
      <c r="Y158" s="91"/>
      <c r="Z158" s="91"/>
      <c r="AA158" s="91"/>
      <c r="AB158" s="91"/>
      <c r="AC158" s="91"/>
      <c r="AD158" s="91"/>
      <c r="AE158" s="91"/>
      <c r="AV158" s="29"/>
    </row>
    <row r="159" spans="1:48" x14ac:dyDescent="0.2">
      <c r="A159" s="29"/>
      <c r="K159" s="83"/>
      <c r="V159" s="91"/>
      <c r="W159" s="91"/>
      <c r="X159" s="91"/>
      <c r="Y159" s="91"/>
      <c r="Z159" s="91"/>
      <c r="AA159" s="91"/>
      <c r="AB159" s="91"/>
      <c r="AC159" s="91"/>
      <c r="AD159" s="91"/>
      <c r="AE159" s="91"/>
      <c r="AV159" s="29"/>
    </row>
    <row r="160" spans="1:48" x14ac:dyDescent="0.2">
      <c r="A160" s="29"/>
      <c r="K160" s="83"/>
      <c r="V160" s="91"/>
      <c r="W160" s="91"/>
      <c r="X160" s="91"/>
      <c r="Y160" s="91"/>
      <c r="Z160" s="91"/>
      <c r="AA160" s="91"/>
      <c r="AB160" s="91"/>
      <c r="AC160" s="91"/>
      <c r="AD160" s="91"/>
      <c r="AE160" s="91"/>
      <c r="AV160" s="29"/>
    </row>
    <row r="161" spans="1:48" x14ac:dyDescent="0.2">
      <c r="A161" s="29"/>
      <c r="K161" s="83"/>
      <c r="V161" s="91"/>
      <c r="W161" s="91"/>
      <c r="X161" s="91"/>
      <c r="Y161" s="91"/>
      <c r="Z161" s="91"/>
      <c r="AA161" s="91"/>
      <c r="AB161" s="91"/>
      <c r="AC161" s="91"/>
      <c r="AD161" s="91"/>
      <c r="AE161" s="91"/>
      <c r="AV161" s="29"/>
    </row>
    <row r="162" spans="1:48" x14ac:dyDescent="0.2">
      <c r="A162" s="29"/>
      <c r="K162" s="83"/>
      <c r="V162" s="91"/>
      <c r="W162" s="91"/>
      <c r="X162" s="91"/>
      <c r="Y162" s="91"/>
      <c r="Z162" s="91"/>
      <c r="AA162" s="91"/>
      <c r="AB162" s="91"/>
      <c r="AC162" s="91"/>
      <c r="AD162" s="91"/>
      <c r="AE162" s="91"/>
      <c r="AV162" s="29"/>
    </row>
    <row r="163" spans="1:48" x14ac:dyDescent="0.2">
      <c r="A163" s="29"/>
      <c r="K163" s="83"/>
      <c r="V163" s="91"/>
      <c r="W163" s="91"/>
      <c r="X163" s="91"/>
      <c r="Y163" s="91"/>
      <c r="Z163" s="91"/>
      <c r="AA163" s="91"/>
      <c r="AB163" s="91"/>
      <c r="AC163" s="91"/>
      <c r="AD163" s="91"/>
      <c r="AE163" s="91"/>
      <c r="AV163" s="29"/>
    </row>
    <row r="164" spans="1:48" x14ac:dyDescent="0.2">
      <c r="A164" s="29"/>
      <c r="K164" s="83"/>
      <c r="V164" s="91"/>
      <c r="W164" s="91"/>
      <c r="X164" s="91"/>
      <c r="Y164" s="91"/>
      <c r="Z164" s="91"/>
      <c r="AA164" s="91"/>
      <c r="AB164" s="91"/>
      <c r="AC164" s="91"/>
      <c r="AD164" s="91"/>
      <c r="AE164" s="91"/>
      <c r="AV164" s="29"/>
    </row>
    <row r="165" spans="1:48" x14ac:dyDescent="0.2">
      <c r="A165" s="29"/>
      <c r="K165" s="83"/>
      <c r="V165" s="91"/>
      <c r="W165" s="91"/>
      <c r="X165" s="91"/>
      <c r="Y165" s="91"/>
      <c r="Z165" s="91"/>
      <c r="AA165" s="91"/>
      <c r="AB165" s="91"/>
      <c r="AC165" s="91"/>
      <c r="AD165" s="91"/>
      <c r="AE165" s="91"/>
      <c r="AV165" s="29"/>
    </row>
    <row r="166" spans="1:48" x14ac:dyDescent="0.2">
      <c r="A166" s="29"/>
      <c r="K166" s="83"/>
      <c r="V166" s="91"/>
      <c r="W166" s="91"/>
      <c r="X166" s="91"/>
      <c r="Y166" s="91"/>
      <c r="Z166" s="91"/>
      <c r="AA166" s="91"/>
      <c r="AB166" s="91"/>
      <c r="AC166" s="91"/>
      <c r="AD166" s="91"/>
      <c r="AE166" s="91"/>
      <c r="AV166" s="29"/>
    </row>
    <row r="167" spans="1:48" x14ac:dyDescent="0.2">
      <c r="A167" s="29"/>
      <c r="K167" s="83"/>
      <c r="V167" s="91"/>
      <c r="W167" s="91"/>
      <c r="X167" s="91"/>
      <c r="Y167" s="91"/>
      <c r="Z167" s="91"/>
      <c r="AA167" s="91"/>
      <c r="AB167" s="91"/>
      <c r="AC167" s="91"/>
      <c r="AD167" s="91"/>
      <c r="AE167" s="91"/>
      <c r="AV167" s="29"/>
    </row>
    <row r="168" spans="1:48" x14ac:dyDescent="0.2">
      <c r="A168" s="29"/>
      <c r="K168" s="83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V168" s="29"/>
    </row>
    <row r="169" spans="1:48" x14ac:dyDescent="0.2">
      <c r="A169" s="29"/>
      <c r="K169" s="83"/>
      <c r="V169" s="91"/>
      <c r="W169" s="91"/>
      <c r="X169" s="91"/>
      <c r="Y169" s="91"/>
      <c r="Z169" s="91"/>
      <c r="AA169" s="91"/>
      <c r="AB169" s="91"/>
      <c r="AC169" s="91"/>
      <c r="AD169" s="91"/>
      <c r="AE169" s="91"/>
      <c r="AV169" s="29"/>
    </row>
    <row r="170" spans="1:48" x14ac:dyDescent="0.2">
      <c r="A170" s="29"/>
      <c r="K170" s="83"/>
      <c r="V170" s="91"/>
      <c r="W170" s="91"/>
      <c r="X170" s="91"/>
      <c r="Y170" s="91"/>
      <c r="Z170" s="91"/>
      <c r="AA170" s="91"/>
      <c r="AB170" s="91"/>
      <c r="AC170" s="91"/>
      <c r="AD170" s="91"/>
      <c r="AE170" s="91"/>
      <c r="AV170" s="29"/>
    </row>
    <row r="171" spans="1:48" x14ac:dyDescent="0.2">
      <c r="A171" s="29"/>
      <c r="K171" s="83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  <c r="AV171" s="29"/>
    </row>
    <row r="172" spans="1:48" x14ac:dyDescent="0.2">
      <c r="A172" s="29"/>
      <c r="K172" s="83"/>
      <c r="V172" s="91"/>
      <c r="W172" s="91"/>
      <c r="X172" s="91"/>
      <c r="Y172" s="91"/>
      <c r="Z172" s="91"/>
      <c r="AA172" s="91"/>
      <c r="AB172" s="91"/>
      <c r="AC172" s="91"/>
      <c r="AD172" s="91"/>
      <c r="AE172" s="91"/>
      <c r="AV172" s="29"/>
    </row>
    <row r="173" spans="1:48" x14ac:dyDescent="0.2">
      <c r="A173" s="29"/>
      <c r="K173" s="83"/>
      <c r="V173" s="91"/>
      <c r="W173" s="91"/>
      <c r="X173" s="91"/>
      <c r="Y173" s="91"/>
      <c r="Z173" s="91"/>
      <c r="AA173" s="91"/>
      <c r="AB173" s="91"/>
      <c r="AC173" s="91"/>
      <c r="AD173" s="91"/>
      <c r="AE173" s="91"/>
      <c r="AV173" s="29"/>
    </row>
    <row r="174" spans="1:48" x14ac:dyDescent="0.2">
      <c r="A174" s="29"/>
      <c r="K174" s="83"/>
      <c r="V174" s="91"/>
      <c r="W174" s="91"/>
      <c r="X174" s="91"/>
      <c r="Y174" s="91"/>
      <c r="Z174" s="91"/>
      <c r="AA174" s="91"/>
      <c r="AB174" s="91"/>
      <c r="AC174" s="91"/>
      <c r="AD174" s="91"/>
      <c r="AE174" s="91"/>
      <c r="AV174" s="29"/>
    </row>
    <row r="175" spans="1:48" x14ac:dyDescent="0.2">
      <c r="A175" s="29"/>
      <c r="K175" s="83"/>
      <c r="V175" s="91"/>
      <c r="W175" s="91"/>
      <c r="X175" s="91"/>
      <c r="Y175" s="91"/>
      <c r="Z175" s="91"/>
      <c r="AA175" s="91"/>
      <c r="AB175" s="91"/>
      <c r="AC175" s="91"/>
      <c r="AD175" s="91"/>
      <c r="AE175" s="91"/>
      <c r="AV175" s="29"/>
    </row>
    <row r="176" spans="1:48" x14ac:dyDescent="0.2">
      <c r="A176" s="29"/>
      <c r="K176" s="83"/>
      <c r="V176" s="91"/>
      <c r="W176" s="91"/>
      <c r="X176" s="91"/>
      <c r="Y176" s="91"/>
      <c r="Z176" s="91"/>
      <c r="AA176" s="91"/>
      <c r="AB176" s="91"/>
      <c r="AC176" s="91"/>
      <c r="AD176" s="91"/>
      <c r="AE176" s="91"/>
      <c r="AV176" s="29"/>
    </row>
    <row r="177" spans="1:48" x14ac:dyDescent="0.2">
      <c r="A177" s="29"/>
      <c r="K177" s="83"/>
      <c r="V177" s="91"/>
      <c r="W177" s="91"/>
      <c r="X177" s="91"/>
      <c r="Y177" s="91"/>
      <c r="Z177" s="91"/>
      <c r="AA177" s="91"/>
      <c r="AB177" s="91"/>
      <c r="AC177" s="91"/>
      <c r="AD177" s="91"/>
      <c r="AE177" s="91"/>
      <c r="AV177" s="29"/>
    </row>
    <row r="178" spans="1:48" x14ac:dyDescent="0.2">
      <c r="A178" s="29"/>
      <c r="K178" s="83"/>
      <c r="V178" s="91"/>
      <c r="W178" s="91"/>
      <c r="X178" s="91"/>
      <c r="Y178" s="91"/>
      <c r="Z178" s="91"/>
      <c r="AA178" s="91"/>
      <c r="AB178" s="91"/>
      <c r="AC178" s="91"/>
      <c r="AD178" s="91"/>
      <c r="AE178" s="91"/>
      <c r="AV178" s="29"/>
    </row>
    <row r="179" spans="1:48" x14ac:dyDescent="0.2">
      <c r="A179" s="29"/>
      <c r="K179" s="83"/>
      <c r="V179" s="91"/>
      <c r="W179" s="91"/>
      <c r="X179" s="91"/>
      <c r="Y179" s="91"/>
      <c r="Z179" s="91"/>
      <c r="AA179" s="91"/>
      <c r="AB179" s="91"/>
      <c r="AC179" s="91"/>
      <c r="AD179" s="91"/>
      <c r="AE179" s="91"/>
      <c r="AV179" s="29"/>
    </row>
    <row r="180" spans="1:48" x14ac:dyDescent="0.2">
      <c r="A180" s="29"/>
      <c r="K180" s="83"/>
      <c r="V180" s="91"/>
      <c r="W180" s="91"/>
      <c r="X180" s="91"/>
      <c r="Y180" s="91"/>
      <c r="Z180" s="91"/>
      <c r="AA180" s="91"/>
      <c r="AB180" s="91"/>
      <c r="AC180" s="91"/>
      <c r="AD180" s="91"/>
      <c r="AE180" s="91"/>
      <c r="AV180" s="29"/>
    </row>
    <row r="181" spans="1:48" x14ac:dyDescent="0.2">
      <c r="A181" s="29"/>
      <c r="K181" s="83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V181" s="29"/>
    </row>
    <row r="182" spans="1:48" x14ac:dyDescent="0.2">
      <c r="A182" s="29"/>
      <c r="K182" s="83"/>
      <c r="V182" s="91"/>
      <c r="W182" s="91"/>
      <c r="X182" s="91"/>
      <c r="Y182" s="91"/>
      <c r="Z182" s="91"/>
      <c r="AA182" s="91"/>
      <c r="AB182" s="91"/>
      <c r="AC182" s="91"/>
      <c r="AD182" s="91"/>
      <c r="AE182" s="91"/>
      <c r="AV182" s="29"/>
    </row>
    <row r="183" spans="1:48" x14ac:dyDescent="0.2">
      <c r="A183" s="29"/>
      <c r="K183" s="83"/>
      <c r="V183" s="91"/>
      <c r="W183" s="91"/>
      <c r="X183" s="91"/>
      <c r="Y183" s="91"/>
      <c r="Z183" s="91"/>
      <c r="AA183" s="91"/>
      <c r="AB183" s="91"/>
      <c r="AC183" s="91"/>
      <c r="AD183" s="91"/>
      <c r="AE183" s="91"/>
      <c r="AV183" s="29"/>
    </row>
    <row r="184" spans="1:48" x14ac:dyDescent="0.2">
      <c r="A184" s="29"/>
      <c r="K184" s="83"/>
      <c r="V184" s="91"/>
      <c r="W184" s="91"/>
      <c r="X184" s="91"/>
      <c r="Y184" s="91"/>
      <c r="Z184" s="91"/>
      <c r="AA184" s="91"/>
      <c r="AB184" s="91"/>
      <c r="AC184" s="91"/>
      <c r="AD184" s="91"/>
      <c r="AE184" s="91"/>
      <c r="AV184" s="29"/>
    </row>
    <row r="185" spans="1:48" x14ac:dyDescent="0.2">
      <c r="A185" s="29"/>
      <c r="K185" s="83"/>
      <c r="V185" s="91"/>
      <c r="W185" s="91"/>
      <c r="X185" s="91"/>
      <c r="Y185" s="91"/>
      <c r="Z185" s="91"/>
      <c r="AA185" s="91"/>
      <c r="AB185" s="91"/>
      <c r="AC185" s="91"/>
      <c r="AD185" s="91"/>
      <c r="AE185" s="91"/>
      <c r="AV185" s="29"/>
    </row>
    <row r="186" spans="1:48" x14ac:dyDescent="0.2">
      <c r="A186" s="29"/>
      <c r="K186" s="83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V186" s="29"/>
    </row>
    <row r="187" spans="1:48" x14ac:dyDescent="0.2">
      <c r="A187" s="29"/>
      <c r="K187" s="83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V187" s="29"/>
    </row>
    <row r="188" spans="1:48" x14ac:dyDescent="0.2">
      <c r="A188" s="29"/>
      <c r="K188" s="83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V188" s="29"/>
    </row>
    <row r="189" spans="1:48" x14ac:dyDescent="0.2">
      <c r="A189" s="29"/>
      <c r="K189" s="83"/>
      <c r="V189" s="91"/>
      <c r="W189" s="91"/>
      <c r="X189" s="91"/>
      <c r="Y189" s="91"/>
      <c r="Z189" s="91"/>
      <c r="AA189" s="91"/>
      <c r="AB189" s="91"/>
      <c r="AC189" s="91"/>
      <c r="AD189" s="91"/>
      <c r="AE189" s="91"/>
      <c r="AV189" s="29"/>
    </row>
    <row r="190" spans="1:48" x14ac:dyDescent="0.2">
      <c r="A190" s="29"/>
      <c r="K190" s="83"/>
      <c r="V190" s="91"/>
      <c r="W190" s="91"/>
      <c r="X190" s="91"/>
      <c r="Y190" s="91"/>
      <c r="Z190" s="91"/>
      <c r="AA190" s="91"/>
      <c r="AB190" s="91"/>
      <c r="AC190" s="91"/>
      <c r="AD190" s="91"/>
      <c r="AE190" s="91"/>
      <c r="AV190" s="29"/>
    </row>
    <row r="191" spans="1:48" x14ac:dyDescent="0.2">
      <c r="A191" s="29"/>
      <c r="K191" s="83"/>
      <c r="V191" s="91"/>
      <c r="W191" s="91"/>
      <c r="X191" s="91"/>
      <c r="Y191" s="91"/>
      <c r="Z191" s="91"/>
      <c r="AA191" s="91"/>
      <c r="AB191" s="91"/>
      <c r="AC191" s="91"/>
      <c r="AD191" s="91"/>
      <c r="AE191" s="91"/>
      <c r="AV191" s="29"/>
    </row>
    <row r="192" spans="1:48" x14ac:dyDescent="0.2">
      <c r="A192" s="29"/>
      <c r="K192" s="83"/>
      <c r="V192" s="91"/>
      <c r="W192" s="91"/>
      <c r="X192" s="91"/>
      <c r="Y192" s="91"/>
      <c r="Z192" s="91"/>
      <c r="AA192" s="91"/>
      <c r="AB192" s="91"/>
      <c r="AC192" s="91"/>
      <c r="AD192" s="91"/>
      <c r="AE192" s="91"/>
      <c r="AV192" s="29"/>
    </row>
    <row r="193" spans="1:48" x14ac:dyDescent="0.2">
      <c r="A193" s="29"/>
      <c r="K193" s="83"/>
      <c r="V193" s="91"/>
      <c r="W193" s="91"/>
      <c r="X193" s="91"/>
      <c r="Y193" s="91"/>
      <c r="Z193" s="91"/>
      <c r="AA193" s="91"/>
      <c r="AB193" s="91"/>
      <c r="AC193" s="91"/>
      <c r="AD193" s="91"/>
      <c r="AE193" s="91"/>
      <c r="AV193" s="29"/>
    </row>
    <row r="194" spans="1:48" x14ac:dyDescent="0.2">
      <c r="A194" s="29"/>
      <c r="K194" s="83"/>
      <c r="V194" s="91"/>
      <c r="W194" s="91"/>
      <c r="X194" s="91"/>
      <c r="Y194" s="91"/>
      <c r="Z194" s="91"/>
      <c r="AA194" s="91"/>
      <c r="AB194" s="91"/>
      <c r="AC194" s="91"/>
      <c r="AD194" s="91"/>
      <c r="AE194" s="91"/>
      <c r="AV194" s="29"/>
    </row>
    <row r="195" spans="1:48" x14ac:dyDescent="0.2">
      <c r="A195" s="29"/>
      <c r="K195" s="83"/>
      <c r="V195" s="91"/>
      <c r="W195" s="91"/>
      <c r="X195" s="91"/>
      <c r="Y195" s="91"/>
      <c r="Z195" s="91"/>
      <c r="AA195" s="91"/>
      <c r="AB195" s="91"/>
      <c r="AC195" s="91"/>
      <c r="AD195" s="91"/>
      <c r="AE195" s="91"/>
      <c r="AV195" s="29"/>
    </row>
    <row r="196" spans="1:48" x14ac:dyDescent="0.2">
      <c r="A196" s="29"/>
      <c r="K196" s="83"/>
      <c r="V196" s="91"/>
      <c r="W196" s="91"/>
      <c r="X196" s="91"/>
      <c r="Y196" s="91"/>
      <c r="Z196" s="91"/>
      <c r="AA196" s="91"/>
      <c r="AB196" s="91"/>
      <c r="AC196" s="91"/>
      <c r="AD196" s="91"/>
      <c r="AE196" s="91"/>
      <c r="AV196" s="29"/>
    </row>
    <row r="197" spans="1:48" x14ac:dyDescent="0.2">
      <c r="A197" s="29"/>
      <c r="K197" s="83"/>
      <c r="V197" s="91"/>
      <c r="W197" s="91"/>
      <c r="X197" s="91"/>
      <c r="Y197" s="91"/>
      <c r="Z197" s="91"/>
      <c r="AA197" s="91"/>
      <c r="AB197" s="91"/>
      <c r="AC197" s="91"/>
      <c r="AD197" s="91"/>
      <c r="AE197" s="91"/>
      <c r="AV197" s="29"/>
    </row>
    <row r="198" spans="1:48" x14ac:dyDescent="0.2">
      <c r="A198" s="29"/>
      <c r="K198" s="83"/>
      <c r="V198" s="91"/>
      <c r="W198" s="91"/>
      <c r="X198" s="91"/>
      <c r="Y198" s="91"/>
      <c r="Z198" s="91"/>
      <c r="AA198" s="91"/>
      <c r="AB198" s="91"/>
      <c r="AC198" s="91"/>
      <c r="AD198" s="91"/>
      <c r="AE198" s="91"/>
      <c r="AV198" s="29"/>
    </row>
    <row r="199" spans="1:48" x14ac:dyDescent="0.2">
      <c r="A199" s="29"/>
      <c r="K199" s="83"/>
      <c r="V199" s="91"/>
      <c r="W199" s="91"/>
      <c r="X199" s="91"/>
      <c r="Y199" s="91"/>
      <c r="Z199" s="91"/>
      <c r="AA199" s="91"/>
      <c r="AB199" s="91"/>
      <c r="AC199" s="91"/>
      <c r="AD199" s="91"/>
      <c r="AE199" s="91"/>
      <c r="AV199" s="29"/>
    </row>
    <row r="200" spans="1:48" x14ac:dyDescent="0.2">
      <c r="A200" s="29"/>
      <c r="K200" s="83"/>
      <c r="V200" s="91"/>
      <c r="W200" s="91"/>
      <c r="X200" s="91"/>
      <c r="Y200" s="91"/>
      <c r="Z200" s="91"/>
      <c r="AA200" s="91"/>
      <c r="AB200" s="91"/>
      <c r="AC200" s="91"/>
      <c r="AD200" s="91"/>
      <c r="AE200" s="91"/>
      <c r="AV200" s="29"/>
    </row>
    <row r="201" spans="1:48" x14ac:dyDescent="0.2">
      <c r="A201" s="29"/>
      <c r="K201" s="83"/>
      <c r="V201" s="91"/>
      <c r="W201" s="91"/>
      <c r="X201" s="91"/>
      <c r="Y201" s="91"/>
      <c r="Z201" s="91"/>
      <c r="AA201" s="91"/>
      <c r="AB201" s="91"/>
      <c r="AC201" s="91"/>
      <c r="AD201" s="91"/>
      <c r="AE201" s="91"/>
      <c r="AV201" s="29"/>
    </row>
    <row r="202" spans="1:48" x14ac:dyDescent="0.2">
      <c r="A202" s="29"/>
      <c r="K202" s="83"/>
      <c r="V202" s="91"/>
      <c r="W202" s="91"/>
      <c r="X202" s="91"/>
      <c r="Y202" s="91"/>
      <c r="Z202" s="91"/>
      <c r="AA202" s="91"/>
      <c r="AB202" s="91"/>
      <c r="AC202" s="91"/>
      <c r="AD202" s="91"/>
      <c r="AE202" s="91"/>
      <c r="AV202" s="29"/>
    </row>
    <row r="203" spans="1:48" x14ac:dyDescent="0.2">
      <c r="A203" s="29"/>
      <c r="K203" s="83"/>
      <c r="V203" s="91"/>
      <c r="W203" s="91"/>
      <c r="X203" s="91"/>
      <c r="Y203" s="91"/>
      <c r="Z203" s="91"/>
      <c r="AA203" s="91"/>
      <c r="AB203" s="91"/>
      <c r="AC203" s="91"/>
      <c r="AD203" s="91"/>
      <c r="AE203" s="91"/>
      <c r="AV203" s="29"/>
    </row>
    <row r="204" spans="1:48" x14ac:dyDescent="0.2">
      <c r="A204" s="29"/>
      <c r="K204" s="83"/>
      <c r="V204" s="91"/>
      <c r="W204" s="91"/>
      <c r="X204" s="91"/>
      <c r="Y204" s="91"/>
      <c r="Z204" s="91"/>
      <c r="AA204" s="91"/>
      <c r="AB204" s="91"/>
      <c r="AC204" s="91"/>
      <c r="AD204" s="91"/>
      <c r="AE204" s="91"/>
      <c r="AV204" s="29"/>
    </row>
    <row r="205" spans="1:48" x14ac:dyDescent="0.2">
      <c r="A205" s="29"/>
      <c r="K205" s="83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  <c r="AV205" s="29"/>
    </row>
    <row r="206" spans="1:48" x14ac:dyDescent="0.2">
      <c r="A206" s="29"/>
      <c r="K206" s="83"/>
      <c r="V206" s="91"/>
      <c r="W206" s="91"/>
      <c r="X206" s="91"/>
      <c r="Y206" s="91"/>
      <c r="Z206" s="91"/>
      <c r="AA206" s="91"/>
      <c r="AB206" s="91"/>
      <c r="AC206" s="91"/>
      <c r="AD206" s="91"/>
      <c r="AE206" s="91"/>
      <c r="AV206" s="29"/>
    </row>
    <row r="207" spans="1:48" x14ac:dyDescent="0.2">
      <c r="A207" s="29"/>
      <c r="K207" s="83"/>
      <c r="V207" s="91"/>
      <c r="W207" s="91"/>
      <c r="X207" s="91"/>
      <c r="Y207" s="91"/>
      <c r="Z207" s="91"/>
      <c r="AA207" s="91"/>
      <c r="AB207" s="91"/>
      <c r="AC207" s="91"/>
      <c r="AD207" s="91"/>
      <c r="AE207" s="91"/>
      <c r="AV207" s="29"/>
    </row>
    <row r="208" spans="1:48" x14ac:dyDescent="0.2">
      <c r="A208" s="29"/>
      <c r="K208" s="83"/>
      <c r="V208" s="91"/>
      <c r="W208" s="91"/>
      <c r="X208" s="91"/>
      <c r="Y208" s="91"/>
      <c r="Z208" s="91"/>
      <c r="AA208" s="91"/>
      <c r="AB208" s="91"/>
      <c r="AC208" s="91"/>
      <c r="AD208" s="91"/>
      <c r="AE208" s="91"/>
      <c r="AV208" s="29"/>
    </row>
    <row r="209" spans="1:48" x14ac:dyDescent="0.2">
      <c r="A209" s="29"/>
      <c r="K209" s="83"/>
      <c r="V209" s="91"/>
      <c r="W209" s="91"/>
      <c r="X209" s="91"/>
      <c r="Y209" s="91"/>
      <c r="Z209" s="91"/>
      <c r="AA209" s="91"/>
      <c r="AB209" s="91"/>
      <c r="AC209" s="91"/>
      <c r="AD209" s="91"/>
      <c r="AE209" s="91"/>
      <c r="AV209" s="29"/>
    </row>
    <row r="210" spans="1:48" x14ac:dyDescent="0.2">
      <c r="A210" s="29"/>
      <c r="K210" s="83"/>
      <c r="V210" s="91"/>
      <c r="W210" s="91"/>
      <c r="X210" s="91"/>
      <c r="Y210" s="91"/>
      <c r="Z210" s="91"/>
      <c r="AA210" s="91"/>
      <c r="AB210" s="91"/>
      <c r="AC210" s="91"/>
      <c r="AD210" s="91"/>
      <c r="AE210" s="91"/>
      <c r="AV210" s="29"/>
    </row>
    <row r="211" spans="1:48" x14ac:dyDescent="0.2">
      <c r="A211" s="29"/>
      <c r="K211" s="83"/>
      <c r="V211" s="91"/>
      <c r="W211" s="91"/>
      <c r="X211" s="91"/>
      <c r="Y211" s="91"/>
      <c r="Z211" s="91"/>
      <c r="AA211" s="91"/>
      <c r="AB211" s="91"/>
      <c r="AC211" s="91"/>
      <c r="AD211" s="91"/>
      <c r="AE211" s="91"/>
      <c r="AV211" s="29"/>
    </row>
    <row r="212" spans="1:48" x14ac:dyDescent="0.2">
      <c r="A212" s="29"/>
      <c r="K212" s="83"/>
      <c r="V212" s="91"/>
      <c r="W212" s="91"/>
      <c r="X212" s="91"/>
      <c r="Y212" s="91"/>
      <c r="Z212" s="91"/>
      <c r="AA212" s="91"/>
      <c r="AB212" s="91"/>
      <c r="AC212" s="91"/>
      <c r="AD212" s="91"/>
      <c r="AE212" s="91"/>
      <c r="AV212" s="29"/>
    </row>
    <row r="213" spans="1:48" x14ac:dyDescent="0.2">
      <c r="A213" s="29"/>
      <c r="K213" s="83"/>
      <c r="V213" s="91"/>
      <c r="W213" s="91"/>
      <c r="X213" s="91"/>
      <c r="Y213" s="91"/>
      <c r="Z213" s="91"/>
      <c r="AA213" s="91"/>
      <c r="AB213" s="91"/>
      <c r="AC213" s="91"/>
      <c r="AD213" s="91"/>
      <c r="AE213" s="91"/>
      <c r="AV213" s="29"/>
    </row>
    <row r="214" spans="1:48" x14ac:dyDescent="0.2">
      <c r="A214" s="29"/>
      <c r="K214" s="83"/>
      <c r="V214" s="91"/>
      <c r="W214" s="91"/>
      <c r="X214" s="91"/>
      <c r="Y214" s="91"/>
      <c r="Z214" s="91"/>
      <c r="AA214" s="91"/>
      <c r="AB214" s="91"/>
      <c r="AC214" s="91"/>
      <c r="AD214" s="91"/>
      <c r="AE214" s="91"/>
      <c r="AV214" s="29"/>
    </row>
    <row r="215" spans="1:48" x14ac:dyDescent="0.2">
      <c r="A215" s="29"/>
      <c r="K215" s="83"/>
      <c r="V215" s="91"/>
      <c r="W215" s="91"/>
      <c r="X215" s="91"/>
      <c r="Y215" s="91"/>
      <c r="Z215" s="91"/>
      <c r="AA215" s="91"/>
      <c r="AB215" s="91"/>
      <c r="AC215" s="91"/>
      <c r="AD215" s="91"/>
      <c r="AE215" s="91"/>
      <c r="AV215" s="29"/>
    </row>
    <row r="216" spans="1:48" x14ac:dyDescent="0.2">
      <c r="A216" s="29"/>
      <c r="K216" s="83"/>
      <c r="V216" s="91"/>
      <c r="W216" s="91"/>
      <c r="X216" s="91"/>
      <c r="Y216" s="91"/>
      <c r="Z216" s="91"/>
      <c r="AA216" s="91"/>
      <c r="AB216" s="91"/>
      <c r="AC216" s="91"/>
      <c r="AD216" s="91"/>
      <c r="AE216" s="91"/>
      <c r="AV216" s="29"/>
    </row>
    <row r="217" spans="1:48" x14ac:dyDescent="0.2">
      <c r="A217" s="29"/>
      <c r="K217" s="83"/>
      <c r="V217" s="91"/>
      <c r="W217" s="91"/>
      <c r="X217" s="91"/>
      <c r="Y217" s="91"/>
      <c r="Z217" s="91"/>
      <c r="AA217" s="91"/>
      <c r="AB217" s="91"/>
      <c r="AC217" s="91"/>
      <c r="AD217" s="91"/>
      <c r="AE217" s="91"/>
      <c r="AV217" s="29"/>
    </row>
    <row r="218" spans="1:48" x14ac:dyDescent="0.2">
      <c r="A218" s="29"/>
      <c r="K218" s="83"/>
      <c r="V218" s="91"/>
      <c r="W218" s="91"/>
      <c r="X218" s="91"/>
      <c r="Y218" s="91"/>
      <c r="Z218" s="91"/>
      <c r="AA218" s="91"/>
      <c r="AB218" s="91"/>
      <c r="AC218" s="91"/>
      <c r="AD218" s="91"/>
      <c r="AE218" s="91"/>
      <c r="AV218" s="29"/>
    </row>
    <row r="219" spans="1:48" x14ac:dyDescent="0.2">
      <c r="A219" s="29"/>
      <c r="K219" s="83"/>
      <c r="V219" s="91"/>
      <c r="W219" s="91"/>
      <c r="X219" s="91"/>
      <c r="Y219" s="91"/>
      <c r="Z219" s="91"/>
      <c r="AA219" s="91"/>
      <c r="AB219" s="91"/>
      <c r="AC219" s="91"/>
      <c r="AD219" s="91"/>
      <c r="AE219" s="91"/>
      <c r="AV219" s="29"/>
    </row>
    <row r="220" spans="1:48" x14ac:dyDescent="0.2">
      <c r="A220" s="29"/>
      <c r="K220" s="83"/>
      <c r="V220" s="91"/>
      <c r="W220" s="91"/>
      <c r="X220" s="91"/>
      <c r="Y220" s="91"/>
      <c r="Z220" s="91"/>
      <c r="AA220" s="91"/>
      <c r="AB220" s="91"/>
      <c r="AC220" s="91"/>
      <c r="AD220" s="91"/>
      <c r="AE220" s="91"/>
      <c r="AV220" s="29"/>
    </row>
    <row r="221" spans="1:48" x14ac:dyDescent="0.2">
      <c r="A221" s="29"/>
      <c r="K221" s="83"/>
      <c r="V221" s="91"/>
      <c r="W221" s="91"/>
      <c r="X221" s="91"/>
      <c r="Y221" s="91"/>
      <c r="Z221" s="91"/>
      <c r="AA221" s="91"/>
      <c r="AB221" s="91"/>
      <c r="AC221" s="91"/>
      <c r="AD221" s="91"/>
      <c r="AE221" s="91"/>
      <c r="AV221" s="29"/>
    </row>
    <row r="222" spans="1:48" x14ac:dyDescent="0.2">
      <c r="A222" s="29"/>
      <c r="K222" s="83"/>
      <c r="V222" s="91"/>
      <c r="W222" s="91"/>
      <c r="X222" s="91"/>
      <c r="Y222" s="91"/>
      <c r="Z222" s="91"/>
      <c r="AA222" s="91"/>
      <c r="AB222" s="91"/>
      <c r="AC222" s="91"/>
      <c r="AD222" s="91"/>
      <c r="AE222" s="91"/>
      <c r="AV222" s="29"/>
    </row>
    <row r="223" spans="1:48" x14ac:dyDescent="0.2">
      <c r="A223" s="29"/>
      <c r="K223" s="83"/>
      <c r="V223" s="91"/>
      <c r="W223" s="91"/>
      <c r="X223" s="91"/>
      <c r="Y223" s="91"/>
      <c r="Z223" s="91"/>
      <c r="AA223" s="91"/>
      <c r="AB223" s="91"/>
      <c r="AC223" s="91"/>
      <c r="AD223" s="91"/>
      <c r="AE223" s="91"/>
      <c r="AV223" s="29"/>
    </row>
    <row r="224" spans="1:48" x14ac:dyDescent="0.2">
      <c r="A224" s="29"/>
      <c r="K224" s="83"/>
      <c r="V224" s="91"/>
      <c r="W224" s="91"/>
      <c r="X224" s="91"/>
      <c r="Y224" s="91"/>
      <c r="Z224" s="91"/>
      <c r="AA224" s="91"/>
      <c r="AB224" s="91"/>
      <c r="AC224" s="91"/>
      <c r="AD224" s="91"/>
      <c r="AE224" s="91"/>
      <c r="AV224" s="29"/>
    </row>
    <row r="225" spans="1:48" x14ac:dyDescent="0.2">
      <c r="A225" s="29"/>
      <c r="K225" s="83"/>
      <c r="V225" s="91"/>
      <c r="W225" s="91"/>
      <c r="X225" s="91"/>
      <c r="Y225" s="91"/>
      <c r="Z225" s="91"/>
      <c r="AA225" s="91"/>
      <c r="AB225" s="91"/>
      <c r="AC225" s="91"/>
      <c r="AD225" s="91"/>
      <c r="AE225" s="91"/>
      <c r="AV225" s="29"/>
    </row>
    <row r="226" spans="1:48" x14ac:dyDescent="0.2">
      <c r="A226" s="29"/>
      <c r="K226" s="83"/>
      <c r="V226" s="91"/>
      <c r="W226" s="91"/>
      <c r="X226" s="91"/>
      <c r="Y226" s="91"/>
      <c r="Z226" s="91"/>
      <c r="AA226" s="91"/>
      <c r="AB226" s="91"/>
      <c r="AC226" s="91"/>
      <c r="AD226" s="91"/>
      <c r="AE226" s="91"/>
      <c r="AV226" s="29"/>
    </row>
    <row r="227" spans="1:48" x14ac:dyDescent="0.2">
      <c r="A227" s="29"/>
      <c r="K227" s="83"/>
      <c r="V227" s="91"/>
      <c r="W227" s="91"/>
      <c r="X227" s="91"/>
      <c r="Y227" s="91"/>
      <c r="Z227" s="91"/>
      <c r="AA227" s="91"/>
      <c r="AB227" s="91"/>
      <c r="AC227" s="91"/>
      <c r="AD227" s="91"/>
      <c r="AE227" s="91"/>
      <c r="AV227" s="29"/>
    </row>
    <row r="228" spans="1:48" x14ac:dyDescent="0.2">
      <c r="A228" s="29"/>
      <c r="K228" s="83"/>
      <c r="V228" s="91"/>
      <c r="W228" s="91"/>
      <c r="X228" s="91"/>
      <c r="Y228" s="91"/>
      <c r="Z228" s="91"/>
      <c r="AA228" s="91"/>
      <c r="AB228" s="91"/>
      <c r="AC228" s="91"/>
      <c r="AD228" s="91"/>
      <c r="AE228" s="91"/>
      <c r="AV228" s="29"/>
    </row>
    <row r="229" spans="1:48" x14ac:dyDescent="0.2">
      <c r="A229" s="29"/>
      <c r="K229" s="83"/>
      <c r="V229" s="91"/>
      <c r="W229" s="91"/>
      <c r="X229" s="91"/>
      <c r="Y229" s="91"/>
      <c r="Z229" s="91"/>
      <c r="AA229" s="91"/>
      <c r="AB229" s="91"/>
      <c r="AC229" s="91"/>
      <c r="AD229" s="91"/>
      <c r="AE229" s="91"/>
      <c r="AV229" s="29"/>
    </row>
    <row r="230" spans="1:48" x14ac:dyDescent="0.2">
      <c r="A230" s="29"/>
      <c r="K230" s="83"/>
      <c r="V230" s="91"/>
      <c r="W230" s="91"/>
      <c r="X230" s="91"/>
      <c r="Y230" s="91"/>
      <c r="Z230" s="91"/>
      <c r="AA230" s="91"/>
      <c r="AB230" s="91"/>
      <c r="AC230" s="91"/>
      <c r="AD230" s="91"/>
      <c r="AE230" s="91"/>
      <c r="AV230" s="29"/>
    </row>
    <row r="231" spans="1:48" x14ac:dyDescent="0.2">
      <c r="A231" s="29"/>
      <c r="K231" s="83"/>
      <c r="V231" s="91"/>
      <c r="W231" s="91"/>
      <c r="X231" s="91"/>
      <c r="Y231" s="91"/>
      <c r="Z231" s="91"/>
      <c r="AA231" s="91"/>
      <c r="AB231" s="91"/>
      <c r="AC231" s="91"/>
      <c r="AD231" s="91"/>
      <c r="AE231" s="91"/>
      <c r="AV231" s="29"/>
    </row>
    <row r="232" spans="1:48" x14ac:dyDescent="0.2">
      <c r="A232" s="29"/>
      <c r="K232" s="83"/>
      <c r="V232" s="91"/>
      <c r="W232" s="91"/>
      <c r="X232" s="91"/>
      <c r="Y232" s="91"/>
      <c r="Z232" s="91"/>
      <c r="AA232" s="91"/>
      <c r="AB232" s="91"/>
      <c r="AC232" s="91"/>
      <c r="AD232" s="91"/>
      <c r="AE232" s="91"/>
      <c r="AV232" s="29"/>
    </row>
    <row r="233" spans="1:48" x14ac:dyDescent="0.2">
      <c r="A233" s="29"/>
      <c r="K233" s="83"/>
      <c r="V233" s="91"/>
      <c r="W233" s="91"/>
      <c r="X233" s="91"/>
      <c r="Y233" s="91"/>
      <c r="Z233" s="91"/>
      <c r="AA233" s="91"/>
      <c r="AB233" s="91"/>
      <c r="AC233" s="91"/>
      <c r="AD233" s="91"/>
      <c r="AE233" s="91"/>
      <c r="AV233" s="29"/>
    </row>
    <row r="234" spans="1:48" x14ac:dyDescent="0.2">
      <c r="A234" s="29"/>
      <c r="K234" s="83"/>
      <c r="V234" s="91"/>
      <c r="W234" s="91"/>
      <c r="X234" s="91"/>
      <c r="Y234" s="91"/>
      <c r="Z234" s="91"/>
      <c r="AA234" s="91"/>
      <c r="AB234" s="91"/>
      <c r="AC234" s="91"/>
      <c r="AD234" s="91"/>
      <c r="AE234" s="91"/>
      <c r="AV234" s="29"/>
    </row>
    <row r="235" spans="1:48" x14ac:dyDescent="0.2">
      <c r="A235" s="29"/>
      <c r="K235" s="83"/>
      <c r="V235" s="91"/>
      <c r="W235" s="91"/>
      <c r="X235" s="91"/>
      <c r="Y235" s="91"/>
      <c r="Z235" s="91"/>
      <c r="AA235" s="91"/>
      <c r="AB235" s="91"/>
      <c r="AC235" s="91"/>
      <c r="AD235" s="91"/>
      <c r="AE235" s="91"/>
      <c r="AV235" s="29"/>
    </row>
    <row r="236" spans="1:48" x14ac:dyDescent="0.2">
      <c r="A236" s="29"/>
      <c r="K236" s="83"/>
      <c r="V236" s="91"/>
      <c r="W236" s="91"/>
      <c r="X236" s="91"/>
      <c r="Y236" s="91"/>
      <c r="Z236" s="91"/>
      <c r="AA236" s="91"/>
      <c r="AB236" s="91"/>
      <c r="AC236" s="91"/>
      <c r="AD236" s="91"/>
      <c r="AE236" s="91"/>
      <c r="AV236" s="29"/>
    </row>
    <row r="237" spans="1:48" x14ac:dyDescent="0.2">
      <c r="A237" s="29"/>
      <c r="K237" s="83"/>
      <c r="V237" s="91"/>
      <c r="W237" s="91"/>
      <c r="X237" s="91"/>
      <c r="Y237" s="91"/>
      <c r="Z237" s="91"/>
      <c r="AA237" s="91"/>
      <c r="AB237" s="91"/>
      <c r="AC237" s="91"/>
      <c r="AD237" s="91"/>
      <c r="AE237" s="91"/>
      <c r="AV237" s="29"/>
    </row>
    <row r="238" spans="1:48" x14ac:dyDescent="0.2">
      <c r="A238" s="29"/>
      <c r="K238" s="83"/>
      <c r="V238" s="91"/>
      <c r="W238" s="91"/>
      <c r="X238" s="91"/>
      <c r="Y238" s="91"/>
      <c r="Z238" s="91"/>
      <c r="AA238" s="91"/>
      <c r="AB238" s="91"/>
      <c r="AC238" s="91"/>
      <c r="AD238" s="91"/>
      <c r="AE238" s="91"/>
      <c r="AV238" s="29"/>
    </row>
    <row r="239" spans="1:48" x14ac:dyDescent="0.2">
      <c r="A239" s="29"/>
      <c r="K239" s="83"/>
      <c r="V239" s="91"/>
      <c r="W239" s="91"/>
      <c r="X239" s="91"/>
      <c r="Y239" s="91"/>
      <c r="Z239" s="91"/>
      <c r="AA239" s="91"/>
      <c r="AB239" s="91"/>
      <c r="AC239" s="91"/>
      <c r="AD239" s="91"/>
      <c r="AE239" s="91"/>
      <c r="AV239" s="29"/>
    </row>
    <row r="240" spans="1:48" x14ac:dyDescent="0.2">
      <c r="A240" s="29"/>
      <c r="K240" s="83"/>
      <c r="V240" s="91"/>
      <c r="W240" s="91"/>
      <c r="X240" s="91"/>
      <c r="Y240" s="91"/>
      <c r="Z240" s="91"/>
      <c r="AA240" s="91"/>
      <c r="AB240" s="91"/>
      <c r="AC240" s="91"/>
      <c r="AD240" s="91"/>
      <c r="AE240" s="91"/>
      <c r="AV240" s="29"/>
    </row>
    <row r="241" spans="1:48" x14ac:dyDescent="0.2">
      <c r="A241" s="29"/>
      <c r="K241" s="83"/>
      <c r="V241" s="91"/>
      <c r="W241" s="91"/>
      <c r="X241" s="91"/>
      <c r="Y241" s="91"/>
      <c r="Z241" s="91"/>
      <c r="AA241" s="91"/>
      <c r="AB241" s="91"/>
      <c r="AC241" s="91"/>
      <c r="AD241" s="91"/>
      <c r="AE241" s="91"/>
      <c r="AV241" s="29"/>
    </row>
    <row r="242" spans="1:48" x14ac:dyDescent="0.2">
      <c r="A242" s="29"/>
      <c r="K242" s="83"/>
      <c r="V242" s="91"/>
      <c r="W242" s="91"/>
      <c r="X242" s="91"/>
      <c r="Y242" s="91"/>
      <c r="Z242" s="91"/>
      <c r="AA242" s="91"/>
      <c r="AB242" s="91"/>
      <c r="AC242" s="91"/>
      <c r="AD242" s="91"/>
      <c r="AE242" s="91"/>
      <c r="AV242" s="29"/>
    </row>
    <row r="243" spans="1:48" x14ac:dyDescent="0.2">
      <c r="A243" s="29"/>
      <c r="K243" s="83"/>
      <c r="V243" s="91"/>
      <c r="W243" s="91"/>
      <c r="X243" s="91"/>
      <c r="Y243" s="91"/>
      <c r="Z243" s="91"/>
      <c r="AA243" s="91"/>
      <c r="AB243" s="91"/>
      <c r="AC243" s="91"/>
      <c r="AD243" s="91"/>
      <c r="AE243" s="91"/>
      <c r="AV243" s="29"/>
    </row>
    <row r="244" spans="1:48" x14ac:dyDescent="0.2">
      <c r="A244" s="29"/>
      <c r="K244" s="83"/>
      <c r="V244" s="91"/>
      <c r="W244" s="91"/>
      <c r="X244" s="91"/>
      <c r="Y244" s="91"/>
      <c r="Z244" s="91"/>
      <c r="AA244" s="91"/>
      <c r="AB244" s="91"/>
      <c r="AC244" s="91"/>
      <c r="AD244" s="91"/>
      <c r="AE244" s="91"/>
      <c r="AV244" s="29"/>
    </row>
    <row r="245" spans="1:48" x14ac:dyDescent="0.2">
      <c r="A245" s="29"/>
      <c r="K245" s="83"/>
      <c r="V245" s="91"/>
      <c r="W245" s="91"/>
      <c r="X245" s="91"/>
      <c r="Y245" s="91"/>
      <c r="Z245" s="91"/>
      <c r="AA245" s="91"/>
      <c r="AB245" s="91"/>
      <c r="AC245" s="91"/>
      <c r="AD245" s="91"/>
      <c r="AE245" s="91"/>
      <c r="AV245" s="29"/>
    </row>
    <row r="246" spans="1:48" x14ac:dyDescent="0.2">
      <c r="A246" s="29"/>
      <c r="K246" s="83"/>
      <c r="V246" s="91"/>
      <c r="W246" s="91"/>
      <c r="X246" s="91"/>
      <c r="Y246" s="91"/>
      <c r="Z246" s="91"/>
      <c r="AA246" s="91"/>
      <c r="AB246" s="91"/>
      <c r="AC246" s="91"/>
      <c r="AD246" s="91"/>
      <c r="AE246" s="91"/>
      <c r="AV246" s="29"/>
    </row>
    <row r="247" spans="1:48" x14ac:dyDescent="0.2">
      <c r="A247" s="29"/>
      <c r="K247" s="83"/>
      <c r="V247" s="91"/>
      <c r="W247" s="91"/>
      <c r="X247" s="91"/>
      <c r="Y247" s="91"/>
      <c r="Z247" s="91"/>
      <c r="AA247" s="91"/>
      <c r="AB247" s="91"/>
      <c r="AC247" s="91"/>
      <c r="AD247" s="91"/>
      <c r="AE247" s="91"/>
      <c r="AV247" s="29"/>
    </row>
    <row r="248" spans="1:48" x14ac:dyDescent="0.2">
      <c r="A248" s="29"/>
      <c r="K248" s="83"/>
      <c r="V248" s="91"/>
      <c r="W248" s="91"/>
      <c r="X248" s="91"/>
      <c r="Y248" s="91"/>
      <c r="Z248" s="91"/>
      <c r="AA248" s="91"/>
      <c r="AB248" s="91"/>
      <c r="AC248" s="91"/>
      <c r="AD248" s="91"/>
      <c r="AE248" s="91"/>
      <c r="AV248" s="29"/>
    </row>
    <row r="249" spans="1:48" x14ac:dyDescent="0.2">
      <c r="A249" s="29"/>
      <c r="K249" s="83"/>
      <c r="V249" s="91"/>
      <c r="W249" s="91"/>
      <c r="X249" s="91"/>
      <c r="Y249" s="91"/>
      <c r="Z249" s="91"/>
      <c r="AA249" s="91"/>
      <c r="AB249" s="91"/>
      <c r="AC249" s="91"/>
      <c r="AD249" s="91"/>
      <c r="AE249" s="91"/>
      <c r="AV249" s="29"/>
    </row>
    <row r="250" spans="1:48" x14ac:dyDescent="0.2">
      <c r="A250" s="29"/>
      <c r="K250" s="83"/>
      <c r="V250" s="91"/>
      <c r="W250" s="91"/>
      <c r="X250" s="91"/>
      <c r="Y250" s="91"/>
      <c r="Z250" s="91"/>
      <c r="AA250" s="91"/>
      <c r="AB250" s="91"/>
      <c r="AC250" s="91"/>
      <c r="AD250" s="91"/>
      <c r="AE250" s="91"/>
      <c r="AV250" s="29"/>
    </row>
    <row r="251" spans="1:48" x14ac:dyDescent="0.2">
      <c r="A251" s="29"/>
      <c r="K251" s="83"/>
      <c r="V251" s="91"/>
      <c r="W251" s="91"/>
      <c r="X251" s="91"/>
      <c r="Y251" s="91"/>
      <c r="Z251" s="91"/>
      <c r="AA251" s="91"/>
      <c r="AB251" s="91"/>
      <c r="AC251" s="91"/>
      <c r="AD251" s="91"/>
      <c r="AE251" s="91"/>
      <c r="AV251" s="29"/>
    </row>
    <row r="252" spans="1:48" x14ac:dyDescent="0.2">
      <c r="A252" s="29"/>
      <c r="K252" s="83"/>
      <c r="V252" s="91"/>
      <c r="W252" s="91"/>
      <c r="X252" s="91"/>
      <c r="Y252" s="91"/>
      <c r="Z252" s="91"/>
      <c r="AA252" s="91"/>
      <c r="AB252" s="91"/>
      <c r="AC252" s="91"/>
      <c r="AD252" s="91"/>
      <c r="AE252" s="91"/>
      <c r="AV252" s="29"/>
    </row>
    <row r="253" spans="1:48" x14ac:dyDescent="0.2">
      <c r="A253" s="29"/>
      <c r="K253" s="83"/>
      <c r="V253" s="91"/>
      <c r="W253" s="91"/>
      <c r="X253" s="91"/>
      <c r="Y253" s="91"/>
      <c r="Z253" s="91"/>
      <c r="AA253" s="91"/>
      <c r="AB253" s="91"/>
      <c r="AC253" s="91"/>
      <c r="AD253" s="91"/>
      <c r="AE253" s="91"/>
      <c r="AV253" s="29"/>
    </row>
    <row r="254" spans="1:48" x14ac:dyDescent="0.2">
      <c r="A254" s="29"/>
      <c r="K254" s="83"/>
      <c r="V254" s="91"/>
      <c r="W254" s="91"/>
      <c r="X254" s="91"/>
      <c r="Y254" s="91"/>
      <c r="Z254" s="91"/>
      <c r="AA254" s="91"/>
      <c r="AB254" s="91"/>
      <c r="AC254" s="91"/>
      <c r="AD254" s="91"/>
      <c r="AE254" s="91"/>
      <c r="AV254" s="29"/>
    </row>
    <row r="255" spans="1:48" x14ac:dyDescent="0.2">
      <c r="A255" s="29"/>
      <c r="K255" s="83"/>
      <c r="V255" s="91"/>
      <c r="W255" s="91"/>
      <c r="X255" s="91"/>
      <c r="Y255" s="91"/>
      <c r="Z255" s="91"/>
      <c r="AA255" s="91"/>
      <c r="AB255" s="91"/>
      <c r="AC255" s="91"/>
      <c r="AD255" s="91"/>
      <c r="AE255" s="91"/>
      <c r="AV255" s="29"/>
    </row>
    <row r="256" spans="1:48" x14ac:dyDescent="0.2">
      <c r="A256" s="29"/>
      <c r="K256" s="83"/>
      <c r="V256" s="91"/>
      <c r="W256" s="91"/>
      <c r="X256" s="91"/>
      <c r="Y256" s="91"/>
      <c r="Z256" s="91"/>
      <c r="AA256" s="91"/>
      <c r="AB256" s="91"/>
      <c r="AC256" s="91"/>
      <c r="AD256" s="91"/>
      <c r="AE256" s="91"/>
      <c r="AV256" s="29"/>
    </row>
    <row r="257" spans="1:48" x14ac:dyDescent="0.2">
      <c r="A257" s="29"/>
      <c r="K257" s="83"/>
      <c r="V257" s="91"/>
      <c r="W257" s="91"/>
      <c r="X257" s="91"/>
      <c r="Y257" s="91"/>
      <c r="Z257" s="91"/>
      <c r="AA257" s="91"/>
      <c r="AB257" s="91"/>
      <c r="AC257" s="91"/>
      <c r="AD257" s="91"/>
      <c r="AE257" s="91"/>
      <c r="AV257" s="29"/>
    </row>
    <row r="258" spans="1:48" x14ac:dyDescent="0.2">
      <c r="A258" s="29"/>
      <c r="K258" s="83"/>
      <c r="V258" s="91"/>
      <c r="W258" s="91"/>
      <c r="X258" s="91"/>
      <c r="Y258" s="91"/>
      <c r="Z258" s="91"/>
      <c r="AA258" s="91"/>
      <c r="AB258" s="91"/>
      <c r="AC258" s="91"/>
      <c r="AD258" s="91"/>
      <c r="AE258" s="91"/>
      <c r="AV258" s="29"/>
    </row>
    <row r="259" spans="1:48" x14ac:dyDescent="0.2">
      <c r="A259" s="29"/>
      <c r="K259" s="83"/>
      <c r="V259" s="91"/>
      <c r="W259" s="91"/>
      <c r="X259" s="91"/>
      <c r="Y259" s="91"/>
      <c r="Z259" s="91"/>
      <c r="AA259" s="91"/>
      <c r="AB259" s="91"/>
      <c r="AC259" s="91"/>
      <c r="AD259" s="91"/>
      <c r="AE259" s="91"/>
      <c r="AV259" s="29"/>
    </row>
    <row r="260" spans="1:48" x14ac:dyDescent="0.2">
      <c r="A260" s="29"/>
      <c r="K260" s="83"/>
      <c r="V260" s="91"/>
      <c r="W260" s="91"/>
      <c r="X260" s="91"/>
      <c r="Y260" s="91"/>
      <c r="Z260" s="91"/>
      <c r="AA260" s="91"/>
      <c r="AB260" s="91"/>
      <c r="AC260" s="91"/>
      <c r="AD260" s="91"/>
      <c r="AE260" s="91"/>
      <c r="AV260" s="29"/>
    </row>
    <row r="261" spans="1:48" x14ac:dyDescent="0.2">
      <c r="A261" s="29"/>
      <c r="K261" s="83"/>
      <c r="V261" s="91"/>
      <c r="W261" s="91"/>
      <c r="X261" s="91"/>
      <c r="Y261" s="91"/>
      <c r="Z261" s="91"/>
      <c r="AA261" s="91"/>
      <c r="AB261" s="91"/>
      <c r="AC261" s="91"/>
      <c r="AD261" s="91"/>
      <c r="AE261" s="91"/>
      <c r="AV261" s="29"/>
    </row>
    <row r="262" spans="1:48" x14ac:dyDescent="0.2">
      <c r="A262" s="29"/>
      <c r="K262" s="83"/>
      <c r="V262" s="91"/>
      <c r="W262" s="91"/>
      <c r="X262" s="91"/>
      <c r="Y262" s="91"/>
      <c r="Z262" s="91"/>
      <c r="AA262" s="91"/>
      <c r="AB262" s="91"/>
      <c r="AC262" s="91"/>
      <c r="AD262" s="91"/>
      <c r="AE262" s="91"/>
      <c r="AV262" s="29"/>
    </row>
    <row r="263" spans="1:48" x14ac:dyDescent="0.2">
      <c r="A263" s="29"/>
      <c r="K263" s="83"/>
      <c r="V263" s="91"/>
      <c r="W263" s="91"/>
      <c r="X263" s="91"/>
      <c r="Y263" s="91"/>
      <c r="Z263" s="91"/>
      <c r="AA263" s="91"/>
      <c r="AB263" s="91"/>
      <c r="AC263" s="91"/>
      <c r="AD263" s="91"/>
      <c r="AE263" s="91"/>
      <c r="AV263" s="29"/>
    </row>
    <row r="264" spans="1:48" x14ac:dyDescent="0.2">
      <c r="A264" s="29"/>
      <c r="K264" s="83"/>
      <c r="V264" s="91"/>
      <c r="W264" s="91"/>
      <c r="X264" s="91"/>
      <c r="Y264" s="91"/>
      <c r="Z264" s="91"/>
      <c r="AA264" s="91"/>
      <c r="AB264" s="91"/>
      <c r="AC264" s="91"/>
      <c r="AD264" s="91"/>
      <c r="AE264" s="91"/>
      <c r="AV264" s="29"/>
    </row>
    <row r="265" spans="1:48" x14ac:dyDescent="0.2">
      <c r="A265" s="29"/>
      <c r="K265" s="83"/>
      <c r="V265" s="91"/>
      <c r="W265" s="91"/>
      <c r="X265" s="91"/>
      <c r="Y265" s="91"/>
      <c r="Z265" s="91"/>
      <c r="AA265" s="91"/>
      <c r="AB265" s="91"/>
      <c r="AC265" s="91"/>
      <c r="AD265" s="91"/>
      <c r="AE265" s="91"/>
      <c r="AV265" s="29"/>
    </row>
    <row r="266" spans="1:48" x14ac:dyDescent="0.2">
      <c r="A266" s="29"/>
      <c r="K266" s="83"/>
      <c r="V266" s="91"/>
      <c r="W266" s="91"/>
      <c r="X266" s="91"/>
      <c r="Y266" s="91"/>
      <c r="Z266" s="91"/>
      <c r="AA266" s="91"/>
      <c r="AB266" s="91"/>
      <c r="AC266" s="91"/>
      <c r="AD266" s="91"/>
      <c r="AE266" s="91"/>
      <c r="AV266" s="29"/>
    </row>
    <row r="267" spans="1:48" x14ac:dyDescent="0.2">
      <c r="A267" s="29"/>
      <c r="K267" s="83"/>
      <c r="V267" s="91"/>
      <c r="W267" s="91"/>
      <c r="X267" s="91"/>
      <c r="Y267" s="91"/>
      <c r="Z267" s="91"/>
      <c r="AA267" s="91"/>
      <c r="AB267" s="91"/>
      <c r="AC267" s="91"/>
      <c r="AD267" s="91"/>
      <c r="AE267" s="91"/>
      <c r="AV267" s="29"/>
    </row>
    <row r="268" spans="1:48" x14ac:dyDescent="0.2">
      <c r="A268" s="29"/>
      <c r="K268" s="83"/>
      <c r="V268" s="91"/>
      <c r="W268" s="91"/>
      <c r="X268" s="91"/>
      <c r="Y268" s="91"/>
      <c r="Z268" s="91"/>
      <c r="AA268" s="91"/>
      <c r="AB268" s="91"/>
      <c r="AC268" s="91"/>
      <c r="AD268" s="91"/>
      <c r="AE268" s="91"/>
      <c r="AV268" s="29"/>
    </row>
    <row r="269" spans="1:48" x14ac:dyDescent="0.2">
      <c r="A269" s="29"/>
      <c r="K269" s="83"/>
      <c r="V269" s="91"/>
      <c r="W269" s="91"/>
      <c r="X269" s="91"/>
      <c r="Y269" s="91"/>
      <c r="Z269" s="91"/>
      <c r="AA269" s="91"/>
      <c r="AB269" s="91"/>
      <c r="AC269" s="91"/>
      <c r="AD269" s="91"/>
      <c r="AE269" s="91"/>
      <c r="AV269" s="29"/>
    </row>
    <row r="270" spans="1:48" x14ac:dyDescent="0.2">
      <c r="A270" s="29"/>
      <c r="K270" s="83"/>
      <c r="V270" s="91"/>
      <c r="W270" s="91"/>
      <c r="X270" s="91"/>
      <c r="Y270" s="91"/>
      <c r="Z270" s="91"/>
      <c r="AA270" s="91"/>
      <c r="AB270" s="91"/>
      <c r="AC270" s="91"/>
      <c r="AD270" s="91"/>
      <c r="AE270" s="91"/>
      <c r="AV270" s="29"/>
    </row>
    <row r="271" spans="1:48" x14ac:dyDescent="0.2">
      <c r="A271" s="29"/>
      <c r="K271" s="83"/>
      <c r="V271" s="91"/>
      <c r="W271" s="91"/>
      <c r="X271" s="91"/>
      <c r="Y271" s="91"/>
      <c r="Z271" s="91"/>
      <c r="AA271" s="91"/>
      <c r="AB271" s="91"/>
      <c r="AC271" s="91"/>
      <c r="AD271" s="91"/>
      <c r="AE271" s="91"/>
      <c r="AV271" s="29"/>
    </row>
    <row r="272" spans="1:48" x14ac:dyDescent="0.2">
      <c r="A272" s="29"/>
      <c r="K272" s="83"/>
      <c r="V272" s="91"/>
      <c r="W272" s="91"/>
      <c r="X272" s="91"/>
      <c r="Y272" s="91"/>
      <c r="Z272" s="91"/>
      <c r="AA272" s="91"/>
      <c r="AB272" s="91"/>
      <c r="AC272" s="91"/>
      <c r="AD272" s="91"/>
      <c r="AE272" s="91"/>
      <c r="AV272" s="29"/>
    </row>
    <row r="273" spans="1:48" x14ac:dyDescent="0.2">
      <c r="A273" s="29"/>
      <c r="K273" s="83"/>
      <c r="V273" s="91"/>
      <c r="W273" s="91"/>
      <c r="X273" s="91"/>
      <c r="Y273" s="91"/>
      <c r="Z273" s="91"/>
      <c r="AA273" s="91"/>
      <c r="AB273" s="91"/>
      <c r="AC273" s="91"/>
      <c r="AD273" s="91"/>
      <c r="AE273" s="91"/>
      <c r="AV273" s="29"/>
    </row>
    <row r="274" spans="1:48" x14ac:dyDescent="0.2">
      <c r="A274" s="29"/>
      <c r="K274" s="83"/>
      <c r="V274" s="91"/>
      <c r="W274" s="91"/>
      <c r="X274" s="91"/>
      <c r="Y274" s="91"/>
      <c r="Z274" s="91"/>
      <c r="AA274" s="91"/>
      <c r="AB274" s="91"/>
      <c r="AC274" s="91"/>
      <c r="AD274" s="91"/>
      <c r="AE274" s="91"/>
      <c r="AV274" s="29"/>
    </row>
    <row r="275" spans="1:48" x14ac:dyDescent="0.2">
      <c r="A275" s="29"/>
      <c r="K275" s="83"/>
      <c r="V275" s="91"/>
      <c r="W275" s="91"/>
      <c r="X275" s="91"/>
      <c r="Y275" s="91"/>
      <c r="Z275" s="91"/>
      <c r="AA275" s="91"/>
      <c r="AB275" s="91"/>
      <c r="AC275" s="91"/>
      <c r="AD275" s="91"/>
      <c r="AE275" s="91"/>
      <c r="AV275" s="29"/>
    </row>
    <row r="276" spans="1:48" x14ac:dyDescent="0.2">
      <c r="A276" s="29"/>
      <c r="K276" s="83"/>
      <c r="V276" s="91"/>
      <c r="W276" s="91"/>
      <c r="X276" s="91"/>
      <c r="Y276" s="91"/>
      <c r="Z276" s="91"/>
      <c r="AA276" s="91"/>
      <c r="AB276" s="91"/>
      <c r="AC276" s="91"/>
      <c r="AD276" s="91"/>
      <c r="AE276" s="91"/>
      <c r="AV276" s="29"/>
    </row>
    <row r="277" spans="1:48" x14ac:dyDescent="0.2">
      <c r="A277" s="29"/>
      <c r="K277" s="83"/>
      <c r="V277" s="91"/>
      <c r="W277" s="91"/>
      <c r="X277" s="91"/>
      <c r="Y277" s="91"/>
      <c r="Z277" s="91"/>
      <c r="AA277" s="91"/>
      <c r="AB277" s="91"/>
      <c r="AC277" s="91"/>
      <c r="AD277" s="91"/>
      <c r="AE277" s="91"/>
      <c r="AV277" s="29"/>
    </row>
    <row r="278" spans="1:48" x14ac:dyDescent="0.2">
      <c r="A278" s="29"/>
      <c r="K278" s="83"/>
      <c r="V278" s="91"/>
      <c r="W278" s="91"/>
      <c r="X278" s="91"/>
      <c r="Y278" s="91"/>
      <c r="Z278" s="91"/>
      <c r="AA278" s="91"/>
      <c r="AB278" s="91"/>
      <c r="AC278" s="91"/>
      <c r="AD278" s="91"/>
      <c r="AE278" s="91"/>
      <c r="AV278" s="29"/>
    </row>
    <row r="279" spans="1:48" x14ac:dyDescent="0.2">
      <c r="A279" s="29"/>
      <c r="K279" s="83"/>
      <c r="V279" s="91"/>
      <c r="W279" s="91"/>
      <c r="X279" s="91"/>
      <c r="Y279" s="91"/>
      <c r="Z279" s="91"/>
      <c r="AA279" s="91"/>
      <c r="AB279" s="91"/>
      <c r="AC279" s="91"/>
      <c r="AD279" s="91"/>
      <c r="AE279" s="91"/>
      <c r="AV279" s="29"/>
    </row>
    <row r="280" spans="1:48" x14ac:dyDescent="0.2">
      <c r="A280" s="29"/>
      <c r="K280" s="83"/>
      <c r="V280" s="91"/>
      <c r="W280" s="91"/>
      <c r="X280" s="91"/>
      <c r="Y280" s="91"/>
      <c r="Z280" s="91"/>
      <c r="AA280" s="91"/>
      <c r="AB280" s="91"/>
      <c r="AC280" s="91"/>
      <c r="AD280" s="91"/>
      <c r="AE280" s="91"/>
      <c r="AV280" s="29"/>
    </row>
    <row r="281" spans="1:48" x14ac:dyDescent="0.2">
      <c r="A281" s="29"/>
      <c r="K281" s="83"/>
      <c r="V281" s="91"/>
      <c r="W281" s="91"/>
      <c r="X281" s="91"/>
      <c r="Y281" s="91"/>
      <c r="Z281" s="91"/>
      <c r="AA281" s="91"/>
      <c r="AB281" s="91"/>
      <c r="AC281" s="91"/>
      <c r="AD281" s="91"/>
      <c r="AE281" s="91"/>
      <c r="AV281" s="29"/>
    </row>
    <row r="282" spans="1:48" x14ac:dyDescent="0.2">
      <c r="A282" s="29"/>
      <c r="K282" s="83"/>
      <c r="V282" s="91"/>
      <c r="W282" s="91"/>
      <c r="X282" s="91"/>
      <c r="Y282" s="91"/>
      <c r="Z282" s="91"/>
      <c r="AA282" s="91"/>
      <c r="AB282" s="91"/>
      <c r="AC282" s="91"/>
      <c r="AD282" s="91"/>
      <c r="AE282" s="91"/>
      <c r="AV282" s="29"/>
    </row>
    <row r="283" spans="1:48" x14ac:dyDescent="0.2">
      <c r="A283" s="29"/>
      <c r="K283" s="83"/>
      <c r="V283" s="91"/>
      <c r="W283" s="91"/>
      <c r="X283" s="91"/>
      <c r="Y283" s="91"/>
      <c r="Z283" s="91"/>
      <c r="AA283" s="91"/>
      <c r="AB283" s="91"/>
      <c r="AC283" s="91"/>
      <c r="AD283" s="91"/>
      <c r="AE283" s="91"/>
      <c r="AV283" s="29"/>
    </row>
    <row r="284" spans="1:48" x14ac:dyDescent="0.2">
      <c r="A284" s="29"/>
      <c r="K284" s="83"/>
      <c r="V284" s="91"/>
      <c r="W284" s="91"/>
      <c r="X284" s="91"/>
      <c r="Y284" s="91"/>
      <c r="Z284" s="91"/>
      <c r="AA284" s="91"/>
      <c r="AB284" s="91"/>
      <c r="AC284" s="91"/>
      <c r="AD284" s="91"/>
      <c r="AE284" s="91"/>
      <c r="AV284" s="29"/>
    </row>
    <row r="285" spans="1:48" x14ac:dyDescent="0.2">
      <c r="A285" s="29"/>
      <c r="K285" s="83"/>
      <c r="V285" s="91"/>
      <c r="W285" s="91"/>
      <c r="X285" s="91"/>
      <c r="Y285" s="91"/>
      <c r="Z285" s="91"/>
      <c r="AA285" s="91"/>
      <c r="AB285" s="91"/>
      <c r="AC285" s="91"/>
      <c r="AD285" s="91"/>
      <c r="AE285" s="91"/>
      <c r="AV285" s="29"/>
    </row>
    <row r="286" spans="1:48" x14ac:dyDescent="0.2">
      <c r="A286" s="29"/>
      <c r="K286" s="83"/>
      <c r="V286" s="91"/>
      <c r="W286" s="91"/>
      <c r="X286" s="91"/>
      <c r="Y286" s="91"/>
      <c r="Z286" s="91"/>
      <c r="AA286" s="91"/>
      <c r="AB286" s="91"/>
      <c r="AC286" s="91"/>
      <c r="AD286" s="91"/>
      <c r="AE286" s="91"/>
      <c r="AV286" s="29"/>
    </row>
    <row r="287" spans="1:48" x14ac:dyDescent="0.2">
      <c r="K287" s="83"/>
      <c r="V287" s="91"/>
      <c r="W287" s="91"/>
      <c r="X287" s="91"/>
      <c r="Y287" s="91"/>
      <c r="Z287" s="91"/>
      <c r="AA287" s="91"/>
      <c r="AB287" s="91"/>
      <c r="AC287" s="91"/>
      <c r="AD287" s="91"/>
      <c r="AE287" s="91"/>
    </row>
    <row r="288" spans="1:48" x14ac:dyDescent="0.2">
      <c r="K288" s="83"/>
      <c r="V288" s="91"/>
      <c r="W288" s="91"/>
      <c r="X288" s="91"/>
      <c r="Y288" s="91"/>
      <c r="Z288" s="91"/>
      <c r="AA288" s="91"/>
      <c r="AB288" s="91"/>
      <c r="AC288" s="91"/>
      <c r="AD288" s="91"/>
      <c r="AE288" s="91"/>
    </row>
    <row r="289" spans="11:31" x14ac:dyDescent="0.2">
      <c r="K289" s="83"/>
      <c r="V289" s="91"/>
      <c r="W289" s="91"/>
      <c r="X289" s="91"/>
      <c r="Y289" s="91"/>
      <c r="Z289" s="91"/>
      <c r="AA289" s="91"/>
      <c r="AB289" s="91"/>
      <c r="AC289" s="91"/>
      <c r="AD289" s="91"/>
      <c r="AE289" s="91"/>
    </row>
    <row r="290" spans="11:31" x14ac:dyDescent="0.2">
      <c r="K290" s="83"/>
      <c r="V290" s="91"/>
      <c r="W290" s="91"/>
      <c r="X290" s="91"/>
      <c r="Y290" s="91"/>
      <c r="Z290" s="91"/>
      <c r="AA290" s="91"/>
      <c r="AB290" s="91"/>
      <c r="AC290" s="91"/>
      <c r="AD290" s="91"/>
      <c r="AE290" s="91"/>
    </row>
    <row r="291" spans="11:31" x14ac:dyDescent="0.2">
      <c r="K291" s="83"/>
      <c r="V291" s="91"/>
      <c r="W291" s="91"/>
      <c r="X291" s="91"/>
      <c r="Y291" s="91"/>
      <c r="Z291" s="91"/>
      <c r="AA291" s="91"/>
      <c r="AB291" s="91"/>
      <c r="AC291" s="91"/>
      <c r="AD291" s="91"/>
      <c r="AE291" s="91"/>
    </row>
    <row r="292" spans="11:31" x14ac:dyDescent="0.2">
      <c r="K292" s="83"/>
      <c r="V292" s="91"/>
      <c r="W292" s="91"/>
      <c r="X292" s="91"/>
      <c r="Y292" s="91"/>
      <c r="Z292" s="91"/>
      <c r="AA292" s="91"/>
      <c r="AB292" s="91"/>
      <c r="AC292" s="91"/>
      <c r="AD292" s="91"/>
      <c r="AE292" s="91"/>
    </row>
    <row r="293" spans="11:31" x14ac:dyDescent="0.2">
      <c r="K293" s="83"/>
      <c r="V293" s="91"/>
      <c r="W293" s="91"/>
      <c r="X293" s="91"/>
      <c r="Y293" s="91"/>
      <c r="Z293" s="91"/>
      <c r="AA293" s="91"/>
      <c r="AB293" s="91"/>
      <c r="AC293" s="91"/>
      <c r="AD293" s="91"/>
      <c r="AE293" s="91"/>
    </row>
    <row r="294" spans="11:31" x14ac:dyDescent="0.2">
      <c r="K294" s="83"/>
      <c r="V294" s="91"/>
      <c r="W294" s="91"/>
      <c r="X294" s="91"/>
      <c r="Y294" s="91"/>
      <c r="Z294" s="91"/>
      <c r="AA294" s="91"/>
      <c r="AB294" s="91"/>
      <c r="AC294" s="91"/>
      <c r="AD294" s="91"/>
      <c r="AE294" s="91"/>
    </row>
    <row r="295" spans="11:31" x14ac:dyDescent="0.2">
      <c r="K295" s="83"/>
      <c r="V295" s="91"/>
      <c r="W295" s="91"/>
      <c r="X295" s="91"/>
      <c r="Y295" s="91"/>
      <c r="Z295" s="91"/>
      <c r="AA295" s="91"/>
      <c r="AB295" s="91"/>
      <c r="AC295" s="91"/>
      <c r="AD295" s="91"/>
      <c r="AE295" s="91"/>
    </row>
    <row r="296" spans="11:31" x14ac:dyDescent="0.2">
      <c r="K296" s="83"/>
      <c r="V296" s="91"/>
      <c r="W296" s="91"/>
      <c r="X296" s="91"/>
      <c r="Y296" s="91"/>
      <c r="Z296" s="91"/>
      <c r="AA296" s="91"/>
      <c r="AB296" s="91"/>
      <c r="AC296" s="91"/>
      <c r="AD296" s="91"/>
      <c r="AE296" s="91"/>
    </row>
    <row r="297" spans="11:31" x14ac:dyDescent="0.2">
      <c r="K297" s="83"/>
      <c r="V297" s="91"/>
      <c r="W297" s="91"/>
      <c r="X297" s="91"/>
      <c r="Y297" s="91"/>
      <c r="Z297" s="91"/>
      <c r="AA297" s="91"/>
      <c r="AB297" s="91"/>
      <c r="AC297" s="91"/>
      <c r="AD297" s="91"/>
      <c r="AE297" s="91"/>
    </row>
    <row r="298" spans="11:31" x14ac:dyDescent="0.2">
      <c r="K298" s="83"/>
      <c r="V298" s="91"/>
      <c r="W298" s="91"/>
      <c r="X298" s="91"/>
      <c r="Y298" s="91"/>
      <c r="Z298" s="91"/>
      <c r="AA298" s="91"/>
      <c r="AB298" s="91"/>
      <c r="AC298" s="91"/>
      <c r="AD298" s="91"/>
      <c r="AE298" s="91"/>
    </row>
    <row r="299" spans="11:31" x14ac:dyDescent="0.2">
      <c r="K299" s="83"/>
      <c r="V299" s="91"/>
      <c r="W299" s="91"/>
      <c r="X299" s="91"/>
      <c r="Y299" s="91"/>
      <c r="Z299" s="91"/>
      <c r="AA299" s="91"/>
      <c r="AB299" s="91"/>
      <c r="AC299" s="91"/>
      <c r="AD299" s="91"/>
      <c r="AE299" s="91"/>
    </row>
    <row r="300" spans="11:31" x14ac:dyDescent="0.2">
      <c r="K300" s="83"/>
      <c r="V300" s="91"/>
      <c r="W300" s="91"/>
      <c r="X300" s="91"/>
      <c r="Y300" s="91"/>
      <c r="Z300" s="91"/>
      <c r="AA300" s="91"/>
      <c r="AB300" s="91"/>
      <c r="AC300" s="91"/>
      <c r="AD300" s="91"/>
      <c r="AE300" s="91"/>
    </row>
    <row r="301" spans="11:31" x14ac:dyDescent="0.2">
      <c r="K301" s="83"/>
      <c r="V301" s="91"/>
      <c r="W301" s="91"/>
      <c r="X301" s="91"/>
      <c r="Y301" s="91"/>
      <c r="Z301" s="91"/>
      <c r="AA301" s="91"/>
      <c r="AB301" s="91"/>
      <c r="AC301" s="91"/>
      <c r="AD301" s="91"/>
      <c r="AE301" s="91"/>
    </row>
    <row r="302" spans="11:31" x14ac:dyDescent="0.2">
      <c r="K302" s="83"/>
      <c r="V302" s="91"/>
      <c r="W302" s="91"/>
      <c r="X302" s="91"/>
      <c r="Y302" s="91"/>
      <c r="Z302" s="91"/>
      <c r="AA302" s="91"/>
      <c r="AB302" s="91"/>
      <c r="AC302" s="91"/>
      <c r="AD302" s="91"/>
      <c r="AE302" s="91"/>
    </row>
    <row r="303" spans="11:31" x14ac:dyDescent="0.2">
      <c r="K303" s="83"/>
      <c r="V303" s="91"/>
      <c r="W303" s="91"/>
      <c r="X303" s="91"/>
      <c r="Y303" s="91"/>
      <c r="Z303" s="91"/>
      <c r="AA303" s="91"/>
      <c r="AB303" s="91"/>
      <c r="AC303" s="91"/>
      <c r="AD303" s="91"/>
      <c r="AE303" s="91"/>
    </row>
    <row r="304" spans="11:31" x14ac:dyDescent="0.2">
      <c r="K304" s="83"/>
      <c r="V304" s="91"/>
      <c r="W304" s="91"/>
      <c r="X304" s="91"/>
      <c r="Y304" s="91"/>
      <c r="Z304" s="91"/>
      <c r="AA304" s="91"/>
      <c r="AB304" s="91"/>
      <c r="AC304" s="91"/>
      <c r="AD304" s="91"/>
      <c r="AE304" s="91"/>
    </row>
    <row r="305" spans="11:31" x14ac:dyDescent="0.2">
      <c r="K305" s="83"/>
      <c r="V305" s="91"/>
      <c r="W305" s="91"/>
      <c r="X305" s="91"/>
      <c r="Y305" s="91"/>
      <c r="Z305" s="91"/>
      <c r="AA305" s="91"/>
      <c r="AB305" s="91"/>
      <c r="AC305" s="91"/>
      <c r="AD305" s="91"/>
      <c r="AE305" s="91"/>
    </row>
    <row r="306" spans="11:31" x14ac:dyDescent="0.2">
      <c r="K306" s="83"/>
      <c r="V306" s="91"/>
      <c r="W306" s="91"/>
      <c r="X306" s="91"/>
      <c r="Y306" s="91"/>
      <c r="Z306" s="91"/>
      <c r="AA306" s="91"/>
      <c r="AB306" s="91"/>
      <c r="AC306" s="91"/>
      <c r="AD306" s="91"/>
      <c r="AE306" s="91"/>
    </row>
    <row r="307" spans="11:31" x14ac:dyDescent="0.2">
      <c r="K307" s="83"/>
      <c r="V307" s="91"/>
      <c r="W307" s="91"/>
      <c r="X307" s="91"/>
      <c r="Y307" s="91"/>
      <c r="Z307" s="91"/>
      <c r="AA307" s="91"/>
      <c r="AB307" s="91"/>
      <c r="AC307" s="91"/>
      <c r="AD307" s="91"/>
      <c r="AE307" s="91"/>
    </row>
    <row r="308" spans="11:31" x14ac:dyDescent="0.2">
      <c r="K308" s="83"/>
      <c r="V308" s="91"/>
      <c r="W308" s="91"/>
      <c r="X308" s="91"/>
      <c r="Y308" s="91"/>
      <c r="Z308" s="91"/>
      <c r="AA308" s="91"/>
      <c r="AB308" s="91"/>
      <c r="AC308" s="91"/>
      <c r="AD308" s="91"/>
      <c r="AE308" s="91"/>
    </row>
    <row r="309" spans="11:31" x14ac:dyDescent="0.2">
      <c r="K309" s="83"/>
      <c r="V309" s="91"/>
      <c r="W309" s="91"/>
      <c r="X309" s="91"/>
      <c r="Y309" s="91"/>
      <c r="Z309" s="91"/>
      <c r="AA309" s="91"/>
      <c r="AB309" s="91"/>
      <c r="AC309" s="91"/>
      <c r="AD309" s="91"/>
      <c r="AE309" s="91"/>
    </row>
    <row r="310" spans="11:31" x14ac:dyDescent="0.2">
      <c r="K310" s="83"/>
      <c r="V310" s="91"/>
      <c r="W310" s="91"/>
      <c r="X310" s="91"/>
      <c r="Y310" s="91"/>
      <c r="Z310" s="91"/>
      <c r="AA310" s="91"/>
      <c r="AB310" s="91"/>
      <c r="AC310" s="91"/>
      <c r="AD310" s="91"/>
      <c r="AE310" s="91"/>
    </row>
    <row r="311" spans="11:31" x14ac:dyDescent="0.2">
      <c r="K311" s="83"/>
      <c r="V311" s="91"/>
      <c r="W311" s="91"/>
      <c r="X311" s="91"/>
      <c r="Y311" s="91"/>
      <c r="Z311" s="91"/>
      <c r="AA311" s="91"/>
      <c r="AB311" s="91"/>
      <c r="AC311" s="91"/>
      <c r="AD311" s="91"/>
      <c r="AE311" s="91"/>
    </row>
    <row r="312" spans="11:31" x14ac:dyDescent="0.2">
      <c r="K312" s="83"/>
      <c r="V312" s="91"/>
      <c r="W312" s="91"/>
      <c r="X312" s="91"/>
      <c r="Y312" s="91"/>
      <c r="Z312" s="91"/>
      <c r="AA312" s="91"/>
      <c r="AB312" s="91"/>
      <c r="AC312" s="91"/>
      <c r="AD312" s="91"/>
      <c r="AE312" s="91"/>
    </row>
    <row r="313" spans="11:31" x14ac:dyDescent="0.2">
      <c r="K313" s="83"/>
      <c r="V313" s="91"/>
      <c r="W313" s="91"/>
      <c r="X313" s="91"/>
      <c r="Y313" s="91"/>
      <c r="Z313" s="91"/>
      <c r="AA313" s="91"/>
      <c r="AB313" s="91"/>
      <c r="AC313" s="91"/>
      <c r="AD313" s="91"/>
      <c r="AE313" s="91"/>
    </row>
    <row r="314" spans="11:31" x14ac:dyDescent="0.2">
      <c r="K314" s="83"/>
      <c r="V314" s="91"/>
      <c r="W314" s="91"/>
      <c r="X314" s="91"/>
      <c r="Y314" s="91"/>
      <c r="Z314" s="91"/>
      <c r="AA314" s="91"/>
      <c r="AB314" s="91"/>
      <c r="AC314" s="91"/>
      <c r="AD314" s="91"/>
      <c r="AE314" s="91"/>
    </row>
    <row r="315" spans="11:31" x14ac:dyDescent="0.2">
      <c r="K315" s="83"/>
      <c r="V315" s="91"/>
      <c r="W315" s="91"/>
      <c r="X315" s="91"/>
      <c r="Y315" s="91"/>
      <c r="Z315" s="91"/>
      <c r="AA315" s="91"/>
      <c r="AB315" s="91"/>
      <c r="AC315" s="91"/>
      <c r="AD315" s="91"/>
      <c r="AE315" s="91"/>
    </row>
    <row r="316" spans="11:31" x14ac:dyDescent="0.2">
      <c r="K316" s="83"/>
      <c r="V316" s="91"/>
      <c r="W316" s="91"/>
      <c r="X316" s="91"/>
      <c r="Y316" s="91"/>
      <c r="Z316" s="91"/>
      <c r="AA316" s="91"/>
      <c r="AB316" s="91"/>
      <c r="AC316" s="91"/>
      <c r="AD316" s="91"/>
      <c r="AE316" s="91"/>
    </row>
    <row r="317" spans="11:31" x14ac:dyDescent="0.2">
      <c r="K317" s="83"/>
      <c r="V317" s="91"/>
      <c r="W317" s="91"/>
      <c r="X317" s="91"/>
      <c r="Y317" s="91"/>
      <c r="Z317" s="91"/>
      <c r="AA317" s="91"/>
      <c r="AB317" s="91"/>
      <c r="AC317" s="91"/>
      <c r="AD317" s="91"/>
      <c r="AE317" s="91"/>
    </row>
    <row r="318" spans="11:31" x14ac:dyDescent="0.2">
      <c r="K318" s="83"/>
      <c r="V318" s="91"/>
      <c r="W318" s="91"/>
      <c r="X318" s="91"/>
      <c r="Y318" s="91"/>
      <c r="Z318" s="91"/>
      <c r="AA318" s="91"/>
      <c r="AB318" s="91"/>
      <c r="AC318" s="91"/>
      <c r="AD318" s="91"/>
      <c r="AE318" s="91"/>
    </row>
    <row r="319" spans="11:31" x14ac:dyDescent="0.2">
      <c r="K319" s="83"/>
      <c r="V319" s="91"/>
      <c r="W319" s="91"/>
      <c r="X319" s="91"/>
      <c r="Y319" s="91"/>
      <c r="Z319" s="91"/>
      <c r="AA319" s="91"/>
      <c r="AB319" s="91"/>
      <c r="AC319" s="91"/>
      <c r="AD319" s="91"/>
      <c r="AE319" s="91"/>
    </row>
    <row r="320" spans="11:31" x14ac:dyDescent="0.2">
      <c r="K320" s="83"/>
      <c r="V320" s="91"/>
      <c r="W320" s="91"/>
      <c r="X320" s="91"/>
      <c r="Y320" s="91"/>
      <c r="Z320" s="91"/>
      <c r="AA320" s="91"/>
      <c r="AB320" s="91"/>
      <c r="AC320" s="91"/>
      <c r="AD320" s="91"/>
      <c r="AE320" s="91"/>
    </row>
    <row r="321" spans="11:31" x14ac:dyDescent="0.2">
      <c r="K321" s="83"/>
      <c r="V321" s="91"/>
      <c r="W321" s="91"/>
      <c r="X321" s="91"/>
      <c r="Y321" s="91"/>
      <c r="Z321" s="91"/>
      <c r="AA321" s="91"/>
      <c r="AB321" s="91"/>
      <c r="AC321" s="91"/>
      <c r="AD321" s="91"/>
      <c r="AE321" s="91"/>
    </row>
    <row r="322" spans="11:31" x14ac:dyDescent="0.2">
      <c r="K322" s="83"/>
      <c r="V322" s="91"/>
      <c r="W322" s="91"/>
      <c r="X322" s="91"/>
      <c r="Y322" s="91"/>
      <c r="Z322" s="91"/>
      <c r="AA322" s="91"/>
      <c r="AB322" s="91"/>
      <c r="AC322" s="91"/>
      <c r="AD322" s="91"/>
      <c r="AE322" s="91"/>
    </row>
    <row r="323" spans="11:31" x14ac:dyDescent="0.2">
      <c r="K323" s="83"/>
      <c r="V323" s="91"/>
      <c r="W323" s="91"/>
      <c r="X323" s="91"/>
      <c r="Y323" s="91"/>
      <c r="Z323" s="91"/>
      <c r="AA323" s="91"/>
      <c r="AB323" s="91"/>
      <c r="AC323" s="91"/>
      <c r="AD323" s="91"/>
      <c r="AE323" s="91"/>
    </row>
    <row r="324" spans="11:31" x14ac:dyDescent="0.2">
      <c r="K324" s="83"/>
      <c r="V324" s="91"/>
      <c r="W324" s="91"/>
      <c r="X324" s="91"/>
      <c r="Y324" s="91"/>
      <c r="Z324" s="91"/>
      <c r="AA324" s="91"/>
      <c r="AB324" s="91"/>
      <c r="AC324" s="91"/>
      <c r="AD324" s="91"/>
      <c r="AE324" s="91"/>
    </row>
    <row r="325" spans="11:31" x14ac:dyDescent="0.2">
      <c r="K325" s="83"/>
      <c r="V325" s="91"/>
      <c r="W325" s="91"/>
      <c r="X325" s="91"/>
      <c r="Y325" s="91"/>
      <c r="Z325" s="91"/>
      <c r="AA325" s="91"/>
      <c r="AB325" s="91"/>
      <c r="AC325" s="91"/>
      <c r="AD325" s="91"/>
      <c r="AE325" s="91"/>
    </row>
    <row r="326" spans="11:31" x14ac:dyDescent="0.2">
      <c r="K326" s="83"/>
      <c r="V326" s="91"/>
      <c r="W326" s="91"/>
      <c r="X326" s="91"/>
      <c r="Y326" s="91"/>
      <c r="Z326" s="91"/>
      <c r="AA326" s="91"/>
      <c r="AB326" s="91"/>
      <c r="AC326" s="91"/>
      <c r="AD326" s="91"/>
      <c r="AE326" s="91"/>
    </row>
    <row r="327" spans="11:31" x14ac:dyDescent="0.2">
      <c r="K327" s="83"/>
      <c r="V327" s="91"/>
      <c r="W327" s="91"/>
      <c r="X327" s="91"/>
      <c r="Y327" s="91"/>
      <c r="Z327" s="91"/>
      <c r="AA327" s="91"/>
      <c r="AB327" s="91"/>
      <c r="AC327" s="91"/>
      <c r="AD327" s="91"/>
      <c r="AE327" s="91"/>
    </row>
    <row r="328" spans="11:31" x14ac:dyDescent="0.2">
      <c r="K328" s="83"/>
      <c r="V328" s="91"/>
      <c r="W328" s="91"/>
      <c r="X328" s="91"/>
      <c r="Y328" s="91"/>
      <c r="Z328" s="91"/>
      <c r="AA328" s="91"/>
      <c r="AB328" s="91"/>
      <c r="AC328" s="91"/>
      <c r="AD328" s="91"/>
      <c r="AE328" s="91"/>
    </row>
    <row r="329" spans="11:31" x14ac:dyDescent="0.2">
      <c r="K329" s="83"/>
      <c r="V329" s="91"/>
      <c r="W329" s="91"/>
      <c r="X329" s="91"/>
      <c r="Y329" s="91"/>
      <c r="Z329" s="91"/>
      <c r="AA329" s="91"/>
      <c r="AB329" s="91"/>
      <c r="AC329" s="91"/>
      <c r="AD329" s="91"/>
      <c r="AE329" s="91"/>
    </row>
    <row r="330" spans="11:31" x14ac:dyDescent="0.2">
      <c r="K330" s="83"/>
      <c r="V330" s="91"/>
      <c r="W330" s="91"/>
      <c r="X330" s="91"/>
      <c r="Y330" s="91"/>
      <c r="Z330" s="91"/>
      <c r="AA330" s="91"/>
      <c r="AB330" s="91"/>
      <c r="AC330" s="91"/>
      <c r="AD330" s="91"/>
      <c r="AE330" s="91"/>
    </row>
    <row r="331" spans="11:31" x14ac:dyDescent="0.2">
      <c r="K331" s="83"/>
      <c r="V331" s="91"/>
      <c r="W331" s="91"/>
      <c r="X331" s="91"/>
      <c r="Y331" s="91"/>
      <c r="Z331" s="91"/>
      <c r="AA331" s="91"/>
      <c r="AB331" s="91"/>
      <c r="AC331" s="91"/>
      <c r="AD331" s="91"/>
      <c r="AE331" s="91"/>
    </row>
    <row r="332" spans="11:31" x14ac:dyDescent="0.2">
      <c r="K332" s="83"/>
      <c r="V332" s="91"/>
      <c r="W332" s="91"/>
      <c r="X332" s="91"/>
      <c r="Y332" s="91"/>
      <c r="Z332" s="91"/>
      <c r="AA332" s="91"/>
      <c r="AB332" s="91"/>
      <c r="AC332" s="91"/>
      <c r="AD332" s="91"/>
      <c r="AE332" s="91"/>
    </row>
    <row r="333" spans="11:31" x14ac:dyDescent="0.2">
      <c r="K333" s="83"/>
      <c r="V333" s="91"/>
      <c r="W333" s="91"/>
      <c r="X333" s="91"/>
      <c r="Y333" s="91"/>
      <c r="Z333" s="91"/>
      <c r="AA333" s="91"/>
      <c r="AB333" s="91"/>
      <c r="AC333" s="91"/>
      <c r="AD333" s="91"/>
      <c r="AE333" s="91"/>
    </row>
    <row r="334" spans="11:31" x14ac:dyDescent="0.2">
      <c r="K334" s="83"/>
      <c r="V334" s="91"/>
      <c r="W334" s="91"/>
      <c r="X334" s="91"/>
      <c r="Y334" s="91"/>
      <c r="Z334" s="91"/>
      <c r="AA334" s="91"/>
      <c r="AB334" s="91"/>
      <c r="AC334" s="91"/>
      <c r="AD334" s="91"/>
      <c r="AE334" s="91"/>
    </row>
    <row r="335" spans="11:31" x14ac:dyDescent="0.2">
      <c r="K335" s="83"/>
      <c r="V335" s="91"/>
      <c r="W335" s="91"/>
      <c r="X335" s="91"/>
      <c r="Y335" s="91"/>
      <c r="Z335" s="91"/>
      <c r="AA335" s="91"/>
      <c r="AB335" s="91"/>
      <c r="AC335" s="91"/>
      <c r="AD335" s="91"/>
      <c r="AE335" s="91"/>
    </row>
    <row r="336" spans="11:31" x14ac:dyDescent="0.2">
      <c r="K336" s="83"/>
      <c r="V336" s="91"/>
      <c r="W336" s="91"/>
      <c r="X336" s="91"/>
      <c r="Y336" s="91"/>
      <c r="Z336" s="91"/>
      <c r="AA336" s="91"/>
      <c r="AB336" s="91"/>
      <c r="AC336" s="91"/>
      <c r="AD336" s="91"/>
      <c r="AE336" s="91"/>
    </row>
    <row r="337" spans="11:31" x14ac:dyDescent="0.2">
      <c r="K337" s="83"/>
      <c r="V337" s="91"/>
      <c r="W337" s="91"/>
      <c r="X337" s="91"/>
      <c r="Y337" s="91"/>
      <c r="Z337" s="91"/>
      <c r="AA337" s="91"/>
      <c r="AB337" s="91"/>
      <c r="AC337" s="91"/>
      <c r="AD337" s="91"/>
      <c r="AE337" s="91"/>
    </row>
    <row r="338" spans="11:31" x14ac:dyDescent="0.2">
      <c r="K338" s="83"/>
      <c r="V338" s="91"/>
      <c r="W338" s="91"/>
      <c r="X338" s="91"/>
      <c r="Y338" s="91"/>
      <c r="Z338" s="91"/>
      <c r="AA338" s="91"/>
      <c r="AB338" s="91"/>
      <c r="AC338" s="91"/>
      <c r="AD338" s="91"/>
      <c r="AE338" s="91"/>
    </row>
    <row r="339" spans="11:31" x14ac:dyDescent="0.2">
      <c r="K339" s="83"/>
      <c r="V339" s="91"/>
      <c r="W339" s="91"/>
      <c r="X339" s="91"/>
      <c r="Y339" s="91"/>
      <c r="Z339" s="91"/>
      <c r="AA339" s="91"/>
      <c r="AB339" s="91"/>
      <c r="AC339" s="91"/>
      <c r="AD339" s="91"/>
      <c r="AE339" s="91"/>
    </row>
    <row r="340" spans="11:31" x14ac:dyDescent="0.2">
      <c r="K340" s="83"/>
      <c r="V340" s="91"/>
      <c r="W340" s="91"/>
      <c r="X340" s="91"/>
      <c r="Y340" s="91"/>
      <c r="Z340" s="91"/>
      <c r="AA340" s="91"/>
      <c r="AB340" s="91"/>
      <c r="AC340" s="91"/>
      <c r="AD340" s="91"/>
      <c r="AE340" s="91"/>
    </row>
    <row r="341" spans="11:31" x14ac:dyDescent="0.2">
      <c r="K341" s="83"/>
      <c r="V341" s="91"/>
      <c r="W341" s="91"/>
      <c r="X341" s="91"/>
      <c r="Y341" s="91"/>
      <c r="Z341" s="91"/>
      <c r="AA341" s="91"/>
      <c r="AB341" s="91"/>
      <c r="AC341" s="91"/>
      <c r="AD341" s="91"/>
      <c r="AE341" s="91"/>
    </row>
    <row r="342" spans="11:31" x14ac:dyDescent="0.2">
      <c r="K342" s="83"/>
      <c r="V342" s="91"/>
      <c r="W342" s="91"/>
      <c r="X342" s="91"/>
      <c r="Y342" s="91"/>
      <c r="Z342" s="91"/>
      <c r="AA342" s="91"/>
      <c r="AB342" s="91"/>
      <c r="AC342" s="91"/>
      <c r="AD342" s="91"/>
      <c r="AE342" s="91"/>
    </row>
    <row r="343" spans="11:31" x14ac:dyDescent="0.2">
      <c r="K343" s="83"/>
      <c r="V343" s="91"/>
      <c r="W343" s="91"/>
      <c r="X343" s="91"/>
      <c r="Y343" s="91"/>
      <c r="Z343" s="91"/>
      <c r="AA343" s="91"/>
      <c r="AB343" s="91"/>
      <c r="AC343" s="91"/>
      <c r="AD343" s="91"/>
      <c r="AE343" s="91"/>
    </row>
    <row r="344" spans="11:31" x14ac:dyDescent="0.2">
      <c r="K344" s="83"/>
      <c r="V344" s="91"/>
      <c r="W344" s="91"/>
      <c r="X344" s="91"/>
      <c r="Y344" s="91"/>
      <c r="Z344" s="91"/>
      <c r="AA344" s="91"/>
      <c r="AB344" s="91"/>
      <c r="AC344" s="91"/>
      <c r="AD344" s="91"/>
      <c r="AE344" s="91"/>
    </row>
    <row r="345" spans="11:31" x14ac:dyDescent="0.2">
      <c r="K345" s="83"/>
      <c r="V345" s="91"/>
      <c r="W345" s="91"/>
      <c r="X345" s="91"/>
      <c r="Y345" s="91"/>
      <c r="Z345" s="91"/>
      <c r="AA345" s="91"/>
      <c r="AB345" s="91"/>
      <c r="AC345" s="91"/>
      <c r="AD345" s="91"/>
      <c r="AE345" s="91"/>
    </row>
    <row r="346" spans="11:31" x14ac:dyDescent="0.2">
      <c r="K346" s="83"/>
      <c r="V346" s="91"/>
      <c r="W346" s="91"/>
      <c r="X346" s="91"/>
      <c r="Y346" s="91"/>
      <c r="Z346" s="91"/>
      <c r="AA346" s="91"/>
      <c r="AB346" s="91"/>
      <c r="AC346" s="91"/>
      <c r="AD346" s="91"/>
      <c r="AE346" s="91"/>
    </row>
    <row r="347" spans="11:31" x14ac:dyDescent="0.2">
      <c r="K347" s="83"/>
      <c r="V347" s="91"/>
      <c r="W347" s="91"/>
      <c r="X347" s="91"/>
      <c r="Y347" s="91"/>
      <c r="Z347" s="91"/>
      <c r="AA347" s="91"/>
      <c r="AB347" s="91"/>
      <c r="AC347" s="91"/>
      <c r="AD347" s="91"/>
      <c r="AE347" s="91"/>
    </row>
    <row r="348" spans="11:31" x14ac:dyDescent="0.2">
      <c r="K348" s="83"/>
      <c r="V348" s="91"/>
      <c r="W348" s="91"/>
      <c r="X348" s="91"/>
      <c r="Y348" s="91"/>
      <c r="Z348" s="91"/>
      <c r="AA348" s="91"/>
      <c r="AB348" s="91"/>
      <c r="AC348" s="91"/>
      <c r="AD348" s="91"/>
      <c r="AE348" s="91"/>
    </row>
    <row r="349" spans="11:31" x14ac:dyDescent="0.2">
      <c r="K349" s="83"/>
      <c r="V349" s="91"/>
      <c r="W349" s="91"/>
      <c r="X349" s="91"/>
      <c r="Y349" s="91"/>
      <c r="Z349" s="91"/>
      <c r="AA349" s="91"/>
      <c r="AB349" s="91"/>
      <c r="AC349" s="91"/>
      <c r="AD349" s="91"/>
      <c r="AE349" s="91"/>
    </row>
    <row r="350" spans="11:31" x14ac:dyDescent="0.2">
      <c r="K350" s="83"/>
      <c r="V350" s="91"/>
      <c r="W350" s="91"/>
      <c r="X350" s="91"/>
      <c r="Y350" s="91"/>
      <c r="Z350" s="91"/>
      <c r="AA350" s="91"/>
      <c r="AB350" s="91"/>
      <c r="AC350" s="91"/>
      <c r="AD350" s="91"/>
      <c r="AE350" s="91"/>
    </row>
    <row r="351" spans="11:31" x14ac:dyDescent="0.2">
      <c r="K351" s="83"/>
      <c r="V351" s="91"/>
      <c r="W351" s="91"/>
      <c r="X351" s="91"/>
      <c r="Y351" s="91"/>
      <c r="Z351" s="91"/>
      <c r="AA351" s="91"/>
      <c r="AB351" s="91"/>
      <c r="AC351" s="91"/>
      <c r="AD351" s="91"/>
      <c r="AE351" s="91"/>
    </row>
    <row r="352" spans="11:31" x14ac:dyDescent="0.2">
      <c r="K352" s="83"/>
      <c r="V352" s="91"/>
      <c r="W352" s="91"/>
      <c r="X352" s="91"/>
      <c r="Y352" s="91"/>
      <c r="Z352" s="91"/>
      <c r="AA352" s="91"/>
      <c r="AB352" s="91"/>
      <c r="AC352" s="91"/>
      <c r="AD352" s="91"/>
      <c r="AE352" s="91"/>
    </row>
    <row r="353" spans="11:31" x14ac:dyDescent="0.2">
      <c r="K353" s="83"/>
      <c r="V353" s="91"/>
      <c r="W353" s="91"/>
      <c r="X353" s="91"/>
      <c r="Y353" s="91"/>
      <c r="Z353" s="91"/>
      <c r="AA353" s="91"/>
      <c r="AB353" s="91"/>
      <c r="AC353" s="91"/>
      <c r="AD353" s="91"/>
      <c r="AE353" s="91"/>
    </row>
    <row r="354" spans="11:31" x14ac:dyDescent="0.2">
      <c r="K354" s="83"/>
      <c r="V354" s="91"/>
      <c r="W354" s="91"/>
      <c r="X354" s="91"/>
      <c r="Y354" s="91"/>
      <c r="Z354" s="91"/>
      <c r="AA354" s="91"/>
      <c r="AB354" s="91"/>
      <c r="AC354" s="91"/>
      <c r="AD354" s="91"/>
      <c r="AE354" s="91"/>
    </row>
    <row r="355" spans="11:31" x14ac:dyDescent="0.2">
      <c r="K355" s="83"/>
      <c r="V355" s="91"/>
      <c r="W355" s="91"/>
      <c r="X355" s="91"/>
      <c r="Y355" s="91"/>
      <c r="Z355" s="91"/>
      <c r="AA355" s="91"/>
      <c r="AB355" s="91"/>
      <c r="AC355" s="91"/>
      <c r="AD355" s="91"/>
      <c r="AE355" s="91"/>
    </row>
    <row r="356" spans="11:31" x14ac:dyDescent="0.2">
      <c r="K356" s="83"/>
      <c r="V356" s="91"/>
      <c r="W356" s="91"/>
      <c r="X356" s="91"/>
      <c r="Y356" s="91"/>
      <c r="Z356" s="91"/>
      <c r="AA356" s="91"/>
      <c r="AB356" s="91"/>
      <c r="AC356" s="91"/>
      <c r="AD356" s="91"/>
      <c r="AE356" s="91"/>
    </row>
    <row r="357" spans="11:31" x14ac:dyDescent="0.2">
      <c r="K357" s="83"/>
      <c r="V357" s="91"/>
      <c r="W357" s="91"/>
      <c r="X357" s="91"/>
      <c r="Y357" s="91"/>
      <c r="Z357" s="91"/>
      <c r="AA357" s="91"/>
      <c r="AB357" s="91"/>
      <c r="AC357" s="91"/>
      <c r="AD357" s="91"/>
      <c r="AE357" s="91"/>
    </row>
    <row r="358" spans="11:31" x14ac:dyDescent="0.2">
      <c r="K358" s="83"/>
      <c r="V358" s="91"/>
      <c r="W358" s="91"/>
      <c r="X358" s="91"/>
      <c r="Y358" s="91"/>
      <c r="Z358" s="91"/>
      <c r="AA358" s="91"/>
      <c r="AB358" s="91"/>
      <c r="AC358" s="91"/>
      <c r="AD358" s="91"/>
      <c r="AE358" s="91"/>
    </row>
    <row r="359" spans="11:31" x14ac:dyDescent="0.2">
      <c r="K359" s="83"/>
      <c r="V359" s="91"/>
      <c r="W359" s="91"/>
      <c r="X359" s="91"/>
      <c r="Y359" s="91"/>
      <c r="Z359" s="91"/>
      <c r="AA359" s="91"/>
      <c r="AB359" s="91"/>
      <c r="AC359" s="91"/>
      <c r="AD359" s="91"/>
      <c r="AE359" s="91"/>
    </row>
    <row r="360" spans="11:31" x14ac:dyDescent="0.2">
      <c r="K360" s="83"/>
      <c r="V360" s="91"/>
      <c r="W360" s="91"/>
      <c r="X360" s="91"/>
      <c r="Y360" s="91"/>
      <c r="Z360" s="91"/>
      <c r="AA360" s="91"/>
      <c r="AB360" s="91"/>
      <c r="AC360" s="91"/>
      <c r="AD360" s="91"/>
      <c r="AE360" s="91"/>
    </row>
    <row r="361" spans="11:31" x14ac:dyDescent="0.2">
      <c r="K361" s="83"/>
      <c r="V361" s="91"/>
      <c r="W361" s="91"/>
      <c r="X361" s="91"/>
      <c r="Y361" s="91"/>
      <c r="Z361" s="91"/>
      <c r="AA361" s="91"/>
      <c r="AB361" s="91"/>
      <c r="AC361" s="91"/>
      <c r="AD361" s="91"/>
      <c r="AE361" s="91"/>
    </row>
    <row r="362" spans="11:31" x14ac:dyDescent="0.2">
      <c r="K362" s="83"/>
      <c r="V362" s="91"/>
      <c r="W362" s="91"/>
      <c r="X362" s="91"/>
      <c r="Y362" s="91"/>
      <c r="Z362" s="91"/>
      <c r="AA362" s="91"/>
      <c r="AB362" s="91"/>
      <c r="AC362" s="91"/>
      <c r="AD362" s="91"/>
      <c r="AE362" s="91"/>
    </row>
    <row r="363" spans="11:31" x14ac:dyDescent="0.2">
      <c r="K363" s="83"/>
      <c r="V363" s="91"/>
      <c r="W363" s="91"/>
      <c r="X363" s="91"/>
      <c r="Y363" s="91"/>
      <c r="Z363" s="91"/>
      <c r="AA363" s="91"/>
      <c r="AB363" s="91"/>
      <c r="AC363" s="91"/>
      <c r="AD363" s="91"/>
      <c r="AE363" s="91"/>
    </row>
    <row r="364" spans="11:31" x14ac:dyDescent="0.2">
      <c r="K364" s="83"/>
      <c r="V364" s="91"/>
      <c r="W364" s="91"/>
      <c r="X364" s="91"/>
      <c r="Y364" s="91"/>
      <c r="Z364" s="91"/>
      <c r="AA364" s="91"/>
      <c r="AB364" s="91"/>
      <c r="AC364" s="91"/>
      <c r="AD364" s="91"/>
      <c r="AE364" s="91"/>
    </row>
    <row r="365" spans="11:31" x14ac:dyDescent="0.2">
      <c r="K365" s="83"/>
      <c r="V365" s="91"/>
      <c r="W365" s="91"/>
      <c r="X365" s="91"/>
      <c r="Y365" s="91"/>
      <c r="Z365" s="91"/>
      <c r="AA365" s="91"/>
      <c r="AB365" s="91"/>
      <c r="AC365" s="91"/>
      <c r="AD365" s="91"/>
      <c r="AE365" s="91"/>
    </row>
    <row r="366" spans="11:31" x14ac:dyDescent="0.2">
      <c r="K366" s="83"/>
      <c r="V366" s="91"/>
      <c r="W366" s="91"/>
      <c r="X366" s="91"/>
      <c r="Y366" s="91"/>
      <c r="Z366" s="91"/>
      <c r="AA366" s="91"/>
      <c r="AB366" s="91"/>
      <c r="AC366" s="91"/>
      <c r="AD366" s="91"/>
      <c r="AE366" s="91"/>
    </row>
    <row r="367" spans="11:31" x14ac:dyDescent="0.2">
      <c r="K367" s="83"/>
      <c r="V367" s="91"/>
      <c r="W367" s="91"/>
      <c r="X367" s="91"/>
      <c r="Y367" s="91"/>
      <c r="Z367" s="91"/>
      <c r="AA367" s="91"/>
      <c r="AB367" s="91"/>
      <c r="AC367" s="91"/>
      <c r="AD367" s="91"/>
      <c r="AE367" s="91"/>
    </row>
    <row r="368" spans="11:31" x14ac:dyDescent="0.2">
      <c r="K368" s="83"/>
      <c r="V368" s="91"/>
      <c r="W368" s="91"/>
      <c r="X368" s="91"/>
      <c r="Y368" s="91"/>
      <c r="Z368" s="91"/>
      <c r="AA368" s="91"/>
      <c r="AB368" s="91"/>
      <c r="AC368" s="91"/>
      <c r="AD368" s="91"/>
      <c r="AE368" s="91"/>
    </row>
    <row r="369" spans="11:31" x14ac:dyDescent="0.2">
      <c r="K369" s="83"/>
      <c r="V369" s="91"/>
      <c r="W369" s="91"/>
      <c r="X369" s="91"/>
      <c r="Y369" s="91"/>
      <c r="Z369" s="91"/>
      <c r="AA369" s="91"/>
      <c r="AB369" s="91"/>
      <c r="AC369" s="91"/>
      <c r="AD369" s="91"/>
      <c r="AE369" s="91"/>
    </row>
    <row r="370" spans="11:31" x14ac:dyDescent="0.2">
      <c r="K370" s="83"/>
      <c r="V370" s="91"/>
      <c r="W370" s="91"/>
      <c r="X370" s="91"/>
      <c r="Y370" s="91"/>
      <c r="Z370" s="91"/>
      <c r="AA370" s="91"/>
      <c r="AB370" s="91"/>
      <c r="AC370" s="91"/>
      <c r="AD370" s="91"/>
      <c r="AE370" s="91"/>
    </row>
    <row r="371" spans="11:31" x14ac:dyDescent="0.2">
      <c r="K371" s="83"/>
      <c r="V371" s="91"/>
      <c r="W371" s="91"/>
      <c r="X371" s="91"/>
      <c r="Y371" s="91"/>
      <c r="Z371" s="91"/>
      <c r="AA371" s="91"/>
      <c r="AB371" s="91"/>
      <c r="AC371" s="91"/>
      <c r="AD371" s="91"/>
      <c r="AE371" s="91"/>
    </row>
    <row r="372" spans="11:31" x14ac:dyDescent="0.2">
      <c r="K372" s="83"/>
      <c r="V372" s="91"/>
      <c r="W372" s="91"/>
      <c r="X372" s="91"/>
      <c r="Y372" s="91"/>
      <c r="Z372" s="91"/>
      <c r="AA372" s="91"/>
      <c r="AB372" s="91"/>
      <c r="AC372" s="91"/>
      <c r="AD372" s="91"/>
      <c r="AE372" s="91"/>
    </row>
    <row r="373" spans="11:31" x14ac:dyDescent="0.2">
      <c r="K373" s="83"/>
      <c r="V373" s="91"/>
      <c r="W373" s="91"/>
      <c r="X373" s="91"/>
      <c r="Y373" s="91"/>
      <c r="Z373" s="91"/>
      <c r="AA373" s="91"/>
      <c r="AB373" s="91"/>
      <c r="AC373" s="91"/>
      <c r="AD373" s="91"/>
      <c r="AE373" s="91"/>
    </row>
    <row r="374" spans="11:31" x14ac:dyDescent="0.2">
      <c r="K374" s="83"/>
      <c r="V374" s="91"/>
      <c r="W374" s="91"/>
      <c r="X374" s="91"/>
      <c r="Y374" s="91"/>
      <c r="Z374" s="91"/>
      <c r="AA374" s="91"/>
      <c r="AB374" s="91"/>
      <c r="AC374" s="91"/>
      <c r="AD374" s="91"/>
      <c r="AE374" s="91"/>
    </row>
    <row r="375" spans="11:31" x14ac:dyDescent="0.2">
      <c r="K375" s="83"/>
      <c r="V375" s="91"/>
      <c r="W375" s="91"/>
      <c r="X375" s="91"/>
      <c r="Y375" s="91"/>
      <c r="Z375" s="91"/>
      <c r="AA375" s="91"/>
      <c r="AB375" s="91"/>
      <c r="AC375" s="91"/>
      <c r="AD375" s="91"/>
      <c r="AE375" s="91"/>
    </row>
    <row r="376" spans="11:31" x14ac:dyDescent="0.2">
      <c r="K376" s="83"/>
      <c r="V376" s="91"/>
      <c r="W376" s="91"/>
      <c r="X376" s="91"/>
      <c r="Y376" s="91"/>
      <c r="Z376" s="91"/>
      <c r="AA376" s="91"/>
      <c r="AB376" s="91"/>
      <c r="AC376" s="91"/>
      <c r="AD376" s="91"/>
      <c r="AE376" s="91"/>
    </row>
    <row r="377" spans="11:31" x14ac:dyDescent="0.2">
      <c r="K377" s="83"/>
      <c r="V377" s="91"/>
      <c r="W377" s="91"/>
      <c r="X377" s="91"/>
      <c r="Y377" s="91"/>
      <c r="Z377" s="91"/>
      <c r="AA377" s="91"/>
      <c r="AB377" s="91"/>
      <c r="AC377" s="91"/>
      <c r="AD377" s="91"/>
      <c r="AE377" s="91"/>
    </row>
    <row r="378" spans="11:31" x14ac:dyDescent="0.2">
      <c r="K378" s="83"/>
      <c r="V378" s="91"/>
      <c r="W378" s="91"/>
      <c r="X378" s="91"/>
      <c r="Y378" s="91"/>
      <c r="Z378" s="91"/>
      <c r="AA378" s="91"/>
      <c r="AB378" s="91"/>
      <c r="AC378" s="91"/>
      <c r="AD378" s="91"/>
      <c r="AE378" s="91"/>
    </row>
    <row r="379" spans="11:31" x14ac:dyDescent="0.2">
      <c r="K379" s="83"/>
      <c r="V379" s="91"/>
      <c r="W379" s="91"/>
      <c r="X379" s="91"/>
      <c r="Y379" s="91"/>
      <c r="Z379" s="91"/>
      <c r="AA379" s="91"/>
      <c r="AB379" s="91"/>
      <c r="AC379" s="91"/>
      <c r="AD379" s="91"/>
      <c r="AE379" s="91"/>
    </row>
    <row r="380" spans="11:31" x14ac:dyDescent="0.2">
      <c r="K380" s="83"/>
      <c r="V380" s="91"/>
      <c r="W380" s="91"/>
      <c r="X380" s="91"/>
      <c r="Y380" s="91"/>
      <c r="Z380" s="91"/>
      <c r="AA380" s="91"/>
      <c r="AB380" s="91"/>
      <c r="AC380" s="91"/>
      <c r="AD380" s="91"/>
      <c r="AE380" s="91"/>
    </row>
    <row r="381" spans="11:31" x14ac:dyDescent="0.2">
      <c r="K381" s="83"/>
      <c r="V381" s="91"/>
      <c r="W381" s="91"/>
      <c r="X381" s="91"/>
      <c r="Y381" s="91"/>
      <c r="Z381" s="91"/>
      <c r="AA381" s="91"/>
      <c r="AB381" s="91"/>
      <c r="AC381" s="91"/>
      <c r="AD381" s="91"/>
      <c r="AE381" s="91"/>
    </row>
    <row r="382" spans="11:31" x14ac:dyDescent="0.2">
      <c r="K382" s="83"/>
      <c r="V382" s="91"/>
      <c r="W382" s="91"/>
      <c r="X382" s="91"/>
      <c r="Y382" s="91"/>
      <c r="Z382" s="91"/>
      <c r="AA382" s="91"/>
      <c r="AB382" s="91"/>
      <c r="AC382" s="91"/>
      <c r="AD382" s="91"/>
      <c r="AE382" s="91"/>
    </row>
    <row r="383" spans="11:31" x14ac:dyDescent="0.2">
      <c r="K383" s="83"/>
      <c r="V383" s="91"/>
      <c r="W383" s="91"/>
      <c r="X383" s="91"/>
      <c r="Y383" s="91"/>
      <c r="Z383" s="91"/>
      <c r="AA383" s="91"/>
      <c r="AB383" s="91"/>
      <c r="AC383" s="91"/>
      <c r="AD383" s="91"/>
      <c r="AE383" s="91"/>
    </row>
    <row r="384" spans="11:31" x14ac:dyDescent="0.2">
      <c r="K384" s="83"/>
      <c r="V384" s="91"/>
      <c r="W384" s="91"/>
      <c r="X384" s="91"/>
      <c r="Y384" s="91"/>
      <c r="Z384" s="91"/>
      <c r="AA384" s="91"/>
      <c r="AB384" s="91"/>
      <c r="AC384" s="91"/>
      <c r="AD384" s="91"/>
      <c r="AE384" s="91"/>
    </row>
    <row r="385" spans="11:31" x14ac:dyDescent="0.2">
      <c r="K385" s="83"/>
      <c r="V385" s="91"/>
      <c r="W385" s="91"/>
      <c r="X385" s="91"/>
      <c r="Y385" s="91"/>
      <c r="Z385" s="91"/>
      <c r="AA385" s="91"/>
      <c r="AB385" s="91"/>
      <c r="AC385" s="91"/>
      <c r="AD385" s="91"/>
      <c r="AE385" s="91"/>
    </row>
    <row r="386" spans="11:31" x14ac:dyDescent="0.2">
      <c r="K386" s="83"/>
      <c r="V386" s="91"/>
      <c r="W386" s="91"/>
      <c r="X386" s="91"/>
      <c r="Y386" s="91"/>
      <c r="Z386" s="91"/>
      <c r="AA386" s="91"/>
      <c r="AB386" s="91"/>
      <c r="AC386" s="91"/>
      <c r="AD386" s="91"/>
      <c r="AE386" s="91"/>
    </row>
    <row r="387" spans="11:31" x14ac:dyDescent="0.2">
      <c r="K387" s="83"/>
      <c r="V387" s="91"/>
      <c r="W387" s="91"/>
      <c r="X387" s="91"/>
      <c r="Y387" s="91"/>
      <c r="Z387" s="91"/>
      <c r="AA387" s="91"/>
      <c r="AB387" s="91"/>
      <c r="AC387" s="91"/>
      <c r="AD387" s="91"/>
      <c r="AE387" s="91"/>
    </row>
    <row r="388" spans="11:31" x14ac:dyDescent="0.2">
      <c r="K388" s="83"/>
      <c r="V388" s="91"/>
      <c r="W388" s="91"/>
      <c r="X388" s="91"/>
      <c r="Y388" s="91"/>
      <c r="Z388" s="91"/>
      <c r="AA388" s="91"/>
      <c r="AB388" s="91"/>
      <c r="AC388" s="91"/>
      <c r="AD388" s="91"/>
      <c r="AE388" s="91"/>
    </row>
    <row r="389" spans="11:31" x14ac:dyDescent="0.2">
      <c r="K389" s="83"/>
      <c r="V389" s="91"/>
      <c r="W389" s="91"/>
      <c r="X389" s="91"/>
      <c r="Y389" s="91"/>
      <c r="Z389" s="91"/>
      <c r="AA389" s="91"/>
      <c r="AB389" s="91"/>
      <c r="AC389" s="91"/>
      <c r="AD389" s="91"/>
      <c r="AE389" s="91"/>
    </row>
    <row r="390" spans="11:31" x14ac:dyDescent="0.2">
      <c r="K390" s="83"/>
      <c r="V390" s="91"/>
      <c r="W390" s="91"/>
      <c r="X390" s="91"/>
      <c r="Y390" s="91"/>
      <c r="Z390" s="91"/>
      <c r="AA390" s="91"/>
      <c r="AB390" s="91"/>
      <c r="AC390" s="91"/>
      <c r="AD390" s="91"/>
      <c r="AE390" s="91"/>
    </row>
    <row r="391" spans="11:31" x14ac:dyDescent="0.2">
      <c r="K391" s="83"/>
      <c r="V391" s="91"/>
      <c r="W391" s="91"/>
      <c r="X391" s="91"/>
      <c r="Y391" s="91"/>
      <c r="Z391" s="91"/>
      <c r="AA391" s="91"/>
      <c r="AB391" s="91"/>
      <c r="AC391" s="91"/>
      <c r="AD391" s="91"/>
      <c r="AE391" s="91"/>
    </row>
    <row r="392" spans="11:31" x14ac:dyDescent="0.2">
      <c r="K392" s="83"/>
      <c r="V392" s="91"/>
      <c r="W392" s="91"/>
      <c r="X392" s="91"/>
      <c r="Y392" s="91"/>
      <c r="Z392" s="91"/>
      <c r="AA392" s="91"/>
      <c r="AB392" s="91"/>
      <c r="AC392" s="91"/>
      <c r="AD392" s="91"/>
      <c r="AE392" s="91"/>
    </row>
    <row r="393" spans="11:31" x14ac:dyDescent="0.2">
      <c r="K393" s="83"/>
      <c r="V393" s="91"/>
      <c r="W393" s="91"/>
      <c r="X393" s="91"/>
      <c r="Y393" s="91"/>
      <c r="Z393" s="91"/>
      <c r="AA393" s="91"/>
      <c r="AB393" s="91"/>
      <c r="AC393" s="91"/>
      <c r="AD393" s="91"/>
      <c r="AE393" s="91"/>
    </row>
    <row r="394" spans="11:31" x14ac:dyDescent="0.2">
      <c r="K394" s="83"/>
      <c r="V394" s="91"/>
      <c r="W394" s="91"/>
      <c r="X394" s="91"/>
      <c r="Y394" s="91"/>
      <c r="Z394" s="91"/>
      <c r="AA394" s="91"/>
      <c r="AB394" s="91"/>
      <c r="AC394" s="91"/>
      <c r="AD394" s="91"/>
      <c r="AE394" s="91"/>
    </row>
    <row r="395" spans="11:31" x14ac:dyDescent="0.2">
      <c r="K395" s="83"/>
      <c r="V395" s="91"/>
      <c r="W395" s="91"/>
      <c r="X395" s="91"/>
      <c r="Y395" s="91"/>
      <c r="Z395" s="91"/>
      <c r="AA395" s="91"/>
      <c r="AB395" s="91"/>
      <c r="AC395" s="91"/>
      <c r="AD395" s="91"/>
      <c r="AE395" s="91"/>
    </row>
    <row r="396" spans="11:31" x14ac:dyDescent="0.2">
      <c r="K396" s="83"/>
      <c r="V396" s="91"/>
      <c r="W396" s="91"/>
      <c r="X396" s="91"/>
      <c r="Y396" s="91"/>
      <c r="Z396" s="91"/>
      <c r="AA396" s="91"/>
      <c r="AB396" s="91"/>
      <c r="AC396" s="91"/>
      <c r="AD396" s="91"/>
      <c r="AE396" s="91"/>
    </row>
    <row r="397" spans="11:31" x14ac:dyDescent="0.2">
      <c r="K397" s="83"/>
      <c r="V397" s="91"/>
      <c r="W397" s="91"/>
      <c r="X397" s="91"/>
      <c r="Y397" s="91"/>
      <c r="Z397" s="91"/>
      <c r="AA397" s="91"/>
      <c r="AB397" s="91"/>
      <c r="AC397" s="91"/>
      <c r="AD397" s="91"/>
      <c r="AE397" s="91"/>
    </row>
    <row r="398" spans="11:31" x14ac:dyDescent="0.2">
      <c r="K398" s="83"/>
      <c r="V398" s="91"/>
      <c r="W398" s="91"/>
      <c r="X398" s="91"/>
      <c r="Y398" s="91"/>
      <c r="Z398" s="91"/>
      <c r="AA398" s="91"/>
      <c r="AB398" s="91"/>
      <c r="AC398" s="91"/>
      <c r="AD398" s="91"/>
      <c r="AE398" s="91"/>
    </row>
    <row r="399" spans="11:31" x14ac:dyDescent="0.2">
      <c r="K399" s="83"/>
      <c r="V399" s="91"/>
      <c r="W399" s="91"/>
      <c r="X399" s="91"/>
      <c r="Y399" s="91"/>
      <c r="Z399" s="91"/>
      <c r="AA399" s="91"/>
      <c r="AB399" s="91"/>
      <c r="AC399" s="91"/>
      <c r="AD399" s="91"/>
      <c r="AE399" s="91"/>
    </row>
    <row r="400" spans="11:31" x14ac:dyDescent="0.2">
      <c r="K400" s="83"/>
      <c r="V400" s="91"/>
      <c r="W400" s="91"/>
      <c r="X400" s="91"/>
      <c r="Y400" s="91"/>
      <c r="Z400" s="91"/>
      <c r="AA400" s="91"/>
      <c r="AB400" s="91"/>
      <c r="AC400" s="91"/>
      <c r="AD400" s="91"/>
      <c r="AE400" s="91"/>
    </row>
    <row r="401" spans="11:31" x14ac:dyDescent="0.2">
      <c r="K401" s="83"/>
      <c r="V401" s="91"/>
      <c r="W401" s="91"/>
      <c r="X401" s="91"/>
      <c r="Y401" s="91"/>
      <c r="Z401" s="91"/>
      <c r="AA401" s="91"/>
      <c r="AB401" s="91"/>
      <c r="AC401" s="91"/>
      <c r="AD401" s="91"/>
      <c r="AE401" s="91"/>
    </row>
    <row r="402" spans="11:31" x14ac:dyDescent="0.2">
      <c r="K402" s="83"/>
      <c r="V402" s="91"/>
      <c r="W402" s="91"/>
      <c r="X402" s="91"/>
      <c r="Y402" s="91"/>
      <c r="Z402" s="91"/>
      <c r="AA402" s="91"/>
      <c r="AB402" s="91"/>
      <c r="AC402" s="91"/>
      <c r="AD402" s="91"/>
      <c r="AE402" s="91"/>
    </row>
    <row r="403" spans="11:31" x14ac:dyDescent="0.2">
      <c r="K403" s="83"/>
      <c r="V403" s="91"/>
      <c r="W403" s="91"/>
      <c r="X403" s="91"/>
      <c r="Y403" s="91"/>
      <c r="Z403" s="91"/>
      <c r="AA403" s="91"/>
      <c r="AB403" s="91"/>
      <c r="AC403" s="91"/>
      <c r="AD403" s="91"/>
      <c r="AE403" s="91"/>
    </row>
    <row r="404" spans="11:31" x14ac:dyDescent="0.2">
      <c r="K404" s="83"/>
      <c r="V404" s="91"/>
      <c r="W404" s="91"/>
      <c r="X404" s="91"/>
      <c r="Y404" s="91"/>
      <c r="Z404" s="91"/>
      <c r="AA404" s="91"/>
      <c r="AB404" s="91"/>
      <c r="AC404" s="91"/>
      <c r="AD404" s="91"/>
      <c r="AE404" s="91"/>
    </row>
    <row r="405" spans="11:31" x14ac:dyDescent="0.2">
      <c r="K405" s="83"/>
      <c r="V405" s="91"/>
      <c r="W405" s="91"/>
      <c r="X405" s="91"/>
      <c r="Y405" s="91"/>
      <c r="Z405" s="91"/>
      <c r="AA405" s="91"/>
      <c r="AB405" s="91"/>
      <c r="AC405" s="91"/>
      <c r="AD405" s="91"/>
      <c r="AE405" s="91"/>
    </row>
    <row r="406" spans="11:31" x14ac:dyDescent="0.2">
      <c r="K406" s="83"/>
      <c r="V406" s="91"/>
      <c r="W406" s="91"/>
      <c r="X406" s="91"/>
      <c r="Y406" s="91"/>
      <c r="Z406" s="91"/>
      <c r="AA406" s="91"/>
      <c r="AB406" s="91"/>
      <c r="AC406" s="91"/>
      <c r="AD406" s="91"/>
      <c r="AE406" s="91"/>
    </row>
    <row r="407" spans="11:31" x14ac:dyDescent="0.2">
      <c r="K407" s="83"/>
      <c r="V407" s="91"/>
      <c r="W407" s="91"/>
      <c r="X407" s="91"/>
      <c r="Y407" s="91"/>
      <c r="Z407" s="91"/>
      <c r="AA407" s="91"/>
      <c r="AB407" s="91"/>
      <c r="AC407" s="91"/>
      <c r="AD407" s="91"/>
      <c r="AE407" s="91"/>
    </row>
    <row r="408" spans="11:31" x14ac:dyDescent="0.2">
      <c r="K408" s="83"/>
      <c r="V408" s="91"/>
      <c r="W408" s="91"/>
      <c r="X408" s="91"/>
      <c r="Y408" s="91"/>
      <c r="Z408" s="91"/>
      <c r="AA408" s="91"/>
      <c r="AB408" s="91"/>
      <c r="AC408" s="91"/>
      <c r="AD408" s="91"/>
      <c r="AE408" s="91"/>
    </row>
    <row r="409" spans="11:31" x14ac:dyDescent="0.2">
      <c r="K409" s="83"/>
      <c r="V409" s="91"/>
      <c r="W409" s="91"/>
      <c r="X409" s="91"/>
      <c r="Y409" s="91"/>
      <c r="Z409" s="91"/>
      <c r="AA409" s="91"/>
      <c r="AB409" s="91"/>
      <c r="AC409" s="91"/>
      <c r="AD409" s="91"/>
      <c r="AE409" s="91"/>
    </row>
    <row r="410" spans="11:31" x14ac:dyDescent="0.2">
      <c r="K410" s="83"/>
      <c r="V410" s="91"/>
      <c r="W410" s="91"/>
      <c r="X410" s="91"/>
      <c r="Y410" s="91"/>
      <c r="Z410" s="91"/>
      <c r="AA410" s="91"/>
      <c r="AB410" s="91"/>
      <c r="AC410" s="91"/>
      <c r="AD410" s="91"/>
      <c r="AE410" s="91"/>
    </row>
    <row r="411" spans="11:31" x14ac:dyDescent="0.2">
      <c r="K411" s="83"/>
      <c r="V411" s="91"/>
      <c r="W411" s="91"/>
      <c r="X411" s="91"/>
      <c r="Y411" s="91"/>
      <c r="Z411" s="91"/>
      <c r="AA411" s="91"/>
      <c r="AB411" s="91"/>
      <c r="AC411" s="91"/>
      <c r="AD411" s="91"/>
      <c r="AE411" s="91"/>
    </row>
    <row r="412" spans="11:31" x14ac:dyDescent="0.2">
      <c r="K412" s="83"/>
      <c r="V412" s="91"/>
      <c r="W412" s="91"/>
      <c r="X412" s="91"/>
      <c r="Y412" s="91"/>
      <c r="Z412" s="91"/>
      <c r="AA412" s="91"/>
      <c r="AB412" s="91"/>
      <c r="AC412" s="91"/>
      <c r="AD412" s="91"/>
      <c r="AE412" s="91"/>
    </row>
    <row r="413" spans="11:31" x14ac:dyDescent="0.2">
      <c r="K413" s="83"/>
      <c r="V413" s="91"/>
      <c r="W413" s="91"/>
      <c r="X413" s="91"/>
      <c r="Y413" s="91"/>
      <c r="Z413" s="91"/>
      <c r="AA413" s="91"/>
      <c r="AB413" s="91"/>
      <c r="AC413" s="91"/>
      <c r="AD413" s="91"/>
      <c r="AE413" s="91"/>
    </row>
    <row r="414" spans="11:31" x14ac:dyDescent="0.2">
      <c r="K414" s="83"/>
      <c r="V414" s="91"/>
      <c r="W414" s="91"/>
      <c r="X414" s="91"/>
      <c r="Y414" s="91"/>
      <c r="Z414" s="91"/>
      <c r="AA414" s="91"/>
      <c r="AB414" s="91"/>
      <c r="AC414" s="91"/>
      <c r="AD414" s="91"/>
      <c r="AE414" s="91"/>
    </row>
    <row r="415" spans="11:31" x14ac:dyDescent="0.2">
      <c r="K415" s="83"/>
      <c r="V415" s="91"/>
      <c r="W415" s="91"/>
      <c r="X415" s="91"/>
      <c r="Y415" s="91"/>
      <c r="Z415" s="91"/>
      <c r="AA415" s="91"/>
      <c r="AB415" s="91"/>
      <c r="AC415" s="91"/>
      <c r="AD415" s="91"/>
      <c r="AE415" s="91"/>
    </row>
    <row r="416" spans="11:31" x14ac:dyDescent="0.2">
      <c r="K416" s="83"/>
      <c r="V416" s="91"/>
      <c r="W416" s="91"/>
      <c r="X416" s="91"/>
      <c r="Y416" s="91"/>
      <c r="Z416" s="91"/>
      <c r="AA416" s="91"/>
      <c r="AB416" s="91"/>
      <c r="AC416" s="91"/>
      <c r="AD416" s="91"/>
      <c r="AE416" s="91"/>
    </row>
    <row r="417" spans="11:31" x14ac:dyDescent="0.2">
      <c r="K417" s="83"/>
      <c r="V417" s="91"/>
      <c r="W417" s="91"/>
      <c r="X417" s="91"/>
      <c r="Y417" s="91"/>
      <c r="Z417" s="91"/>
      <c r="AA417" s="91"/>
      <c r="AB417" s="91"/>
      <c r="AC417" s="91"/>
      <c r="AD417" s="91"/>
      <c r="AE417" s="91"/>
    </row>
    <row r="418" spans="11:31" x14ac:dyDescent="0.2">
      <c r="K418" s="83"/>
      <c r="V418" s="91"/>
      <c r="W418" s="91"/>
      <c r="X418" s="91"/>
      <c r="Y418" s="91"/>
      <c r="Z418" s="91"/>
      <c r="AA418" s="91"/>
      <c r="AB418" s="91"/>
      <c r="AC418" s="91"/>
      <c r="AD418" s="91"/>
      <c r="AE418" s="91"/>
    </row>
    <row r="419" spans="11:31" x14ac:dyDescent="0.2">
      <c r="K419" s="83"/>
      <c r="V419" s="91"/>
      <c r="W419" s="91"/>
      <c r="X419" s="91"/>
      <c r="Y419" s="91"/>
      <c r="Z419" s="91"/>
      <c r="AA419" s="91"/>
      <c r="AB419" s="91"/>
      <c r="AC419" s="91"/>
      <c r="AD419" s="91"/>
      <c r="AE419" s="91"/>
    </row>
    <row r="420" spans="11:31" x14ac:dyDescent="0.2">
      <c r="K420" s="83"/>
      <c r="V420" s="91"/>
      <c r="W420" s="91"/>
      <c r="X420" s="91"/>
      <c r="Y420" s="91"/>
      <c r="Z420" s="91"/>
      <c r="AA420" s="91"/>
      <c r="AB420" s="91"/>
      <c r="AC420" s="91"/>
      <c r="AD420" s="91"/>
      <c r="AE420" s="91"/>
    </row>
    <row r="421" spans="11:31" x14ac:dyDescent="0.2">
      <c r="K421" s="83"/>
      <c r="V421" s="91"/>
      <c r="W421" s="91"/>
      <c r="X421" s="91"/>
      <c r="Y421" s="91"/>
      <c r="Z421" s="91"/>
      <c r="AA421" s="91"/>
      <c r="AB421" s="91"/>
      <c r="AC421" s="91"/>
      <c r="AD421" s="91"/>
      <c r="AE421" s="91"/>
    </row>
    <row r="422" spans="11:31" x14ac:dyDescent="0.2">
      <c r="K422" s="83"/>
      <c r="V422" s="91"/>
      <c r="W422" s="91"/>
      <c r="X422" s="91"/>
      <c r="Y422" s="91"/>
      <c r="Z422" s="91"/>
      <c r="AA422" s="91"/>
      <c r="AB422" s="91"/>
      <c r="AC422" s="91"/>
      <c r="AD422" s="91"/>
      <c r="AE422" s="91"/>
    </row>
    <row r="423" spans="11:31" x14ac:dyDescent="0.2">
      <c r="K423" s="83"/>
      <c r="V423" s="91"/>
      <c r="W423" s="91"/>
      <c r="X423" s="91"/>
      <c r="Y423" s="91"/>
      <c r="Z423" s="91"/>
      <c r="AA423" s="91"/>
      <c r="AB423" s="91"/>
      <c r="AC423" s="91"/>
      <c r="AD423" s="91"/>
      <c r="AE423" s="91"/>
    </row>
    <row r="424" spans="11:31" x14ac:dyDescent="0.2">
      <c r="K424" s="83"/>
      <c r="V424" s="91"/>
      <c r="W424" s="91"/>
      <c r="X424" s="91"/>
      <c r="Y424" s="91"/>
      <c r="Z424" s="91"/>
      <c r="AA424" s="91"/>
      <c r="AB424" s="91"/>
      <c r="AC424" s="91"/>
      <c r="AD424" s="91"/>
      <c r="AE424" s="91"/>
    </row>
    <row r="425" spans="11:31" x14ac:dyDescent="0.2">
      <c r="K425" s="83"/>
      <c r="V425" s="91"/>
      <c r="W425" s="91"/>
      <c r="X425" s="91"/>
      <c r="Y425" s="91"/>
      <c r="Z425" s="91"/>
      <c r="AA425" s="91"/>
      <c r="AB425" s="91"/>
      <c r="AC425" s="91"/>
      <c r="AD425" s="91"/>
      <c r="AE425" s="91"/>
    </row>
    <row r="426" spans="11:31" x14ac:dyDescent="0.2">
      <c r="K426" s="83"/>
      <c r="V426" s="91"/>
      <c r="W426" s="91"/>
      <c r="X426" s="91"/>
      <c r="Y426" s="91"/>
      <c r="Z426" s="91"/>
      <c r="AA426" s="91"/>
      <c r="AB426" s="91"/>
      <c r="AC426" s="91"/>
      <c r="AD426" s="91"/>
      <c r="AE426" s="91"/>
    </row>
    <row r="427" spans="11:31" x14ac:dyDescent="0.2">
      <c r="K427" s="83"/>
      <c r="V427" s="91"/>
      <c r="W427" s="91"/>
      <c r="X427" s="91"/>
      <c r="Y427" s="91"/>
      <c r="Z427" s="91"/>
      <c r="AA427" s="91"/>
      <c r="AB427" s="91"/>
      <c r="AC427" s="91"/>
      <c r="AD427" s="91"/>
      <c r="AE427" s="91"/>
    </row>
    <row r="428" spans="11:31" x14ac:dyDescent="0.2">
      <c r="K428" s="83"/>
      <c r="V428" s="91"/>
      <c r="W428" s="91"/>
      <c r="X428" s="91"/>
      <c r="Y428" s="91"/>
      <c r="Z428" s="91"/>
      <c r="AA428" s="91"/>
      <c r="AB428" s="91"/>
      <c r="AC428" s="91"/>
      <c r="AD428" s="91"/>
      <c r="AE428" s="91"/>
    </row>
    <row r="429" spans="11:31" x14ac:dyDescent="0.2">
      <c r="K429" s="83"/>
      <c r="V429" s="91"/>
      <c r="W429" s="91"/>
      <c r="X429" s="91"/>
      <c r="Y429" s="91"/>
      <c r="Z429" s="91"/>
      <c r="AA429" s="91"/>
      <c r="AB429" s="91"/>
      <c r="AC429" s="91"/>
      <c r="AD429" s="91"/>
      <c r="AE429" s="91"/>
    </row>
    <row r="430" spans="11:31" x14ac:dyDescent="0.2">
      <c r="K430" s="83"/>
      <c r="V430" s="91"/>
      <c r="W430" s="91"/>
      <c r="X430" s="91"/>
      <c r="Y430" s="91"/>
      <c r="Z430" s="91"/>
      <c r="AA430" s="91"/>
      <c r="AB430" s="91"/>
      <c r="AC430" s="91"/>
      <c r="AD430" s="91"/>
      <c r="AE430" s="91"/>
    </row>
    <row r="431" spans="11:31" x14ac:dyDescent="0.2">
      <c r="K431" s="83"/>
      <c r="V431" s="91"/>
      <c r="W431" s="91"/>
      <c r="X431" s="91"/>
      <c r="Y431" s="91"/>
      <c r="Z431" s="91"/>
      <c r="AA431" s="91"/>
      <c r="AB431" s="91"/>
      <c r="AC431" s="91"/>
      <c r="AD431" s="91"/>
      <c r="AE431" s="91"/>
    </row>
    <row r="432" spans="11:31" x14ac:dyDescent="0.2">
      <c r="K432" s="83"/>
      <c r="V432" s="91"/>
      <c r="W432" s="91"/>
      <c r="X432" s="91"/>
      <c r="Y432" s="91"/>
      <c r="Z432" s="91"/>
      <c r="AA432" s="91"/>
      <c r="AB432" s="91"/>
      <c r="AC432" s="91"/>
      <c r="AD432" s="91"/>
      <c r="AE432" s="91"/>
    </row>
    <row r="433" spans="11:31" x14ac:dyDescent="0.2">
      <c r="K433" s="83"/>
      <c r="V433" s="91"/>
      <c r="W433" s="91"/>
      <c r="X433" s="91"/>
      <c r="Y433" s="91"/>
      <c r="Z433" s="91"/>
      <c r="AA433" s="91"/>
      <c r="AB433" s="91"/>
      <c r="AC433" s="91"/>
      <c r="AD433" s="91"/>
      <c r="AE433" s="91"/>
    </row>
    <row r="434" spans="11:31" x14ac:dyDescent="0.2">
      <c r="K434" s="83"/>
      <c r="V434" s="91"/>
      <c r="W434" s="91"/>
      <c r="X434" s="91"/>
      <c r="Y434" s="91"/>
      <c r="Z434" s="91"/>
      <c r="AA434" s="91"/>
      <c r="AB434" s="91"/>
      <c r="AC434" s="91"/>
      <c r="AD434" s="91"/>
      <c r="AE434" s="91"/>
    </row>
    <row r="435" spans="11:31" x14ac:dyDescent="0.2">
      <c r="K435" s="83"/>
      <c r="V435" s="91"/>
      <c r="W435" s="91"/>
      <c r="X435" s="91"/>
      <c r="Y435" s="91"/>
      <c r="Z435" s="91"/>
      <c r="AA435" s="91"/>
      <c r="AB435" s="91"/>
      <c r="AC435" s="91"/>
      <c r="AD435" s="91"/>
      <c r="AE435" s="91"/>
    </row>
    <row r="436" spans="11:31" x14ac:dyDescent="0.2">
      <c r="K436" s="83"/>
      <c r="V436" s="91"/>
      <c r="W436" s="91"/>
      <c r="X436" s="91"/>
      <c r="Y436" s="91"/>
      <c r="Z436" s="91"/>
      <c r="AA436" s="91"/>
      <c r="AB436" s="91"/>
      <c r="AC436" s="91"/>
      <c r="AD436" s="91"/>
      <c r="AE436" s="91"/>
    </row>
    <row r="437" spans="11:31" x14ac:dyDescent="0.2">
      <c r="K437" s="83"/>
      <c r="V437" s="91"/>
      <c r="W437" s="91"/>
      <c r="X437" s="91"/>
      <c r="Y437" s="91"/>
      <c r="Z437" s="91"/>
      <c r="AA437" s="91"/>
      <c r="AB437" s="91"/>
      <c r="AC437" s="91"/>
      <c r="AD437" s="91"/>
      <c r="AE437" s="91"/>
    </row>
    <row r="438" spans="11:31" x14ac:dyDescent="0.2">
      <c r="K438" s="83"/>
      <c r="V438" s="91"/>
      <c r="W438" s="91"/>
      <c r="X438" s="91"/>
      <c r="Y438" s="91"/>
      <c r="Z438" s="91"/>
      <c r="AA438" s="91"/>
      <c r="AB438" s="91"/>
      <c r="AC438" s="91"/>
      <c r="AD438" s="91"/>
      <c r="AE438" s="91"/>
    </row>
    <row r="439" spans="11:31" x14ac:dyDescent="0.2">
      <c r="K439" s="83"/>
      <c r="V439" s="91"/>
      <c r="W439" s="91"/>
      <c r="X439" s="91"/>
      <c r="Y439" s="91"/>
      <c r="Z439" s="91"/>
      <c r="AA439" s="91"/>
      <c r="AB439" s="91"/>
      <c r="AC439" s="91"/>
      <c r="AD439" s="91"/>
      <c r="AE439" s="91"/>
    </row>
    <row r="440" spans="11:31" x14ac:dyDescent="0.2">
      <c r="K440" s="83"/>
      <c r="V440" s="91"/>
      <c r="W440" s="91"/>
      <c r="X440" s="91"/>
      <c r="Y440" s="91"/>
      <c r="Z440" s="91"/>
      <c r="AA440" s="91"/>
      <c r="AB440" s="91"/>
      <c r="AC440" s="91"/>
      <c r="AD440" s="91"/>
      <c r="AE440" s="91"/>
    </row>
    <row r="441" spans="11:31" x14ac:dyDescent="0.2">
      <c r="K441" s="83"/>
      <c r="V441" s="91"/>
      <c r="W441" s="91"/>
      <c r="X441" s="91"/>
      <c r="Y441" s="91"/>
      <c r="Z441" s="91"/>
      <c r="AA441" s="91"/>
      <c r="AB441" s="91"/>
      <c r="AC441" s="91"/>
      <c r="AD441" s="91"/>
      <c r="AE441" s="91"/>
    </row>
    <row r="442" spans="11:31" x14ac:dyDescent="0.2">
      <c r="K442" s="83"/>
      <c r="V442" s="91"/>
      <c r="W442" s="91"/>
      <c r="X442" s="91"/>
      <c r="Y442" s="91"/>
      <c r="Z442" s="91"/>
      <c r="AA442" s="91"/>
      <c r="AB442" s="91"/>
      <c r="AC442" s="91"/>
      <c r="AD442" s="91"/>
      <c r="AE442" s="91"/>
    </row>
    <row r="443" spans="11:31" x14ac:dyDescent="0.2">
      <c r="K443" s="83"/>
      <c r="V443" s="91"/>
      <c r="W443" s="91"/>
      <c r="X443" s="91"/>
      <c r="Y443" s="91"/>
      <c r="Z443" s="91"/>
      <c r="AA443" s="91"/>
      <c r="AB443" s="91"/>
      <c r="AC443" s="91"/>
      <c r="AD443" s="91"/>
      <c r="AE443" s="91"/>
    </row>
    <row r="444" spans="11:31" x14ac:dyDescent="0.2">
      <c r="K444" s="83"/>
      <c r="V444" s="91"/>
      <c r="W444" s="91"/>
      <c r="X444" s="91"/>
      <c r="Y444" s="91"/>
      <c r="Z444" s="91"/>
      <c r="AA444" s="91"/>
      <c r="AB444" s="91"/>
      <c r="AC444" s="91"/>
      <c r="AD444" s="91"/>
      <c r="AE444" s="91"/>
    </row>
    <row r="445" spans="11:31" x14ac:dyDescent="0.2">
      <c r="K445" s="83"/>
      <c r="V445" s="91"/>
      <c r="W445" s="91"/>
      <c r="X445" s="91"/>
      <c r="Y445" s="91"/>
      <c r="Z445" s="91"/>
      <c r="AA445" s="91"/>
      <c r="AB445" s="91"/>
      <c r="AC445" s="91"/>
      <c r="AD445" s="91"/>
      <c r="AE445" s="91"/>
    </row>
    <row r="446" spans="11:31" x14ac:dyDescent="0.2">
      <c r="K446" s="83"/>
      <c r="V446" s="91"/>
      <c r="W446" s="91"/>
      <c r="X446" s="91"/>
      <c r="Y446" s="91"/>
      <c r="Z446" s="91"/>
      <c r="AA446" s="91"/>
      <c r="AB446" s="91"/>
      <c r="AC446" s="91"/>
      <c r="AD446" s="91"/>
      <c r="AE446" s="91"/>
    </row>
    <row r="447" spans="11:31" x14ac:dyDescent="0.2">
      <c r="K447" s="83"/>
      <c r="V447" s="91"/>
      <c r="W447" s="91"/>
      <c r="X447" s="91"/>
      <c r="Y447" s="91"/>
      <c r="Z447" s="91"/>
      <c r="AA447" s="91"/>
      <c r="AB447" s="91"/>
      <c r="AC447" s="91"/>
      <c r="AD447" s="91"/>
      <c r="AE447" s="91"/>
    </row>
    <row r="448" spans="11:31" x14ac:dyDescent="0.2">
      <c r="K448" s="83"/>
      <c r="V448" s="91"/>
      <c r="W448" s="91"/>
      <c r="X448" s="91"/>
      <c r="Y448" s="91"/>
      <c r="Z448" s="91"/>
      <c r="AA448" s="91"/>
      <c r="AB448" s="91"/>
      <c r="AC448" s="91"/>
      <c r="AD448" s="91"/>
      <c r="AE448" s="91"/>
    </row>
    <row r="449" spans="11:31" x14ac:dyDescent="0.2">
      <c r="K449" s="83"/>
      <c r="V449" s="91"/>
      <c r="W449" s="91"/>
      <c r="X449" s="91"/>
      <c r="Y449" s="91"/>
      <c r="Z449" s="91"/>
      <c r="AA449" s="91"/>
      <c r="AB449" s="91"/>
      <c r="AC449" s="91"/>
      <c r="AD449" s="91"/>
      <c r="AE449" s="91"/>
    </row>
    <row r="450" spans="11:31" x14ac:dyDescent="0.2">
      <c r="K450" s="83"/>
      <c r="V450" s="91"/>
      <c r="W450" s="91"/>
      <c r="X450" s="91"/>
      <c r="Y450" s="91"/>
      <c r="Z450" s="91"/>
      <c r="AA450" s="91"/>
      <c r="AB450" s="91"/>
      <c r="AC450" s="91"/>
      <c r="AD450" s="91"/>
      <c r="AE450" s="91"/>
    </row>
    <row r="451" spans="11:31" x14ac:dyDescent="0.2">
      <c r="K451" s="83"/>
      <c r="V451" s="91"/>
      <c r="W451" s="91"/>
      <c r="X451" s="91"/>
      <c r="Y451" s="91"/>
      <c r="Z451" s="91"/>
      <c r="AA451" s="91"/>
      <c r="AB451" s="91"/>
      <c r="AC451" s="91"/>
      <c r="AD451" s="91"/>
      <c r="AE451" s="91"/>
    </row>
    <row r="452" spans="11:31" x14ac:dyDescent="0.2">
      <c r="K452" s="83"/>
      <c r="V452" s="91"/>
      <c r="W452" s="91"/>
      <c r="X452" s="91"/>
      <c r="Y452" s="91"/>
      <c r="Z452" s="91"/>
      <c r="AA452" s="91"/>
      <c r="AB452" s="91"/>
      <c r="AC452" s="91"/>
      <c r="AD452" s="91"/>
      <c r="AE452" s="91"/>
    </row>
    <row r="453" spans="11:31" x14ac:dyDescent="0.2">
      <c r="K453" s="83"/>
      <c r="V453" s="91"/>
      <c r="W453" s="91"/>
      <c r="X453" s="91"/>
      <c r="Y453" s="91"/>
      <c r="Z453" s="91"/>
      <c r="AA453" s="91"/>
      <c r="AB453" s="91"/>
      <c r="AC453" s="91"/>
      <c r="AD453" s="91"/>
      <c r="AE453" s="91"/>
    </row>
    <row r="454" spans="11:31" x14ac:dyDescent="0.2">
      <c r="K454" s="83"/>
      <c r="V454" s="91"/>
      <c r="W454" s="91"/>
      <c r="X454" s="91"/>
      <c r="Y454" s="91"/>
      <c r="Z454" s="91"/>
      <c r="AA454" s="91"/>
      <c r="AB454" s="91"/>
      <c r="AC454" s="91"/>
      <c r="AD454" s="91"/>
      <c r="AE454" s="91"/>
    </row>
    <row r="455" spans="11:31" x14ac:dyDescent="0.2">
      <c r="K455" s="83"/>
      <c r="V455" s="91"/>
      <c r="W455" s="91"/>
      <c r="X455" s="91"/>
      <c r="Y455" s="91"/>
      <c r="Z455" s="91"/>
      <c r="AA455" s="91"/>
      <c r="AB455" s="91"/>
      <c r="AC455" s="91"/>
      <c r="AD455" s="91"/>
      <c r="AE455" s="91"/>
    </row>
    <row r="456" spans="11:31" x14ac:dyDescent="0.2">
      <c r="K456" s="83"/>
      <c r="V456" s="91"/>
      <c r="W456" s="91"/>
      <c r="X456" s="91"/>
      <c r="Y456" s="91"/>
      <c r="Z456" s="91"/>
      <c r="AA456" s="91"/>
      <c r="AB456" s="91"/>
      <c r="AC456" s="91"/>
      <c r="AD456" s="91"/>
      <c r="AE456" s="91"/>
    </row>
    <row r="457" spans="11:31" x14ac:dyDescent="0.2">
      <c r="K457" s="83"/>
      <c r="V457" s="91"/>
      <c r="W457" s="91"/>
      <c r="X457" s="91"/>
      <c r="Y457" s="91"/>
      <c r="Z457" s="91"/>
      <c r="AA457" s="91"/>
      <c r="AB457" s="91"/>
      <c r="AC457" s="91"/>
      <c r="AD457" s="91"/>
      <c r="AE457" s="91"/>
    </row>
    <row r="458" spans="11:31" x14ac:dyDescent="0.2">
      <c r="K458" s="83"/>
      <c r="V458" s="91"/>
      <c r="W458" s="91"/>
      <c r="X458" s="91"/>
      <c r="Y458" s="91"/>
      <c r="Z458" s="91"/>
      <c r="AA458" s="91"/>
      <c r="AB458" s="91"/>
      <c r="AC458" s="91"/>
      <c r="AD458" s="91"/>
      <c r="AE458" s="91"/>
    </row>
    <row r="459" spans="11:31" x14ac:dyDescent="0.2">
      <c r="K459" s="83"/>
      <c r="V459" s="91"/>
      <c r="W459" s="91"/>
      <c r="X459" s="91"/>
      <c r="Y459" s="91"/>
      <c r="Z459" s="91"/>
      <c r="AA459" s="91"/>
      <c r="AB459" s="91"/>
      <c r="AC459" s="91"/>
      <c r="AD459" s="91"/>
      <c r="AE459" s="91"/>
    </row>
    <row r="460" spans="11:31" x14ac:dyDescent="0.2">
      <c r="K460" s="83"/>
      <c r="V460" s="91"/>
      <c r="W460" s="91"/>
      <c r="X460" s="91"/>
      <c r="Y460" s="91"/>
      <c r="Z460" s="91"/>
      <c r="AA460" s="91"/>
      <c r="AB460" s="91"/>
      <c r="AC460" s="91"/>
      <c r="AD460" s="91"/>
      <c r="AE460" s="91"/>
    </row>
    <row r="461" spans="11:31" x14ac:dyDescent="0.2">
      <c r="K461" s="83"/>
      <c r="V461" s="91"/>
      <c r="W461" s="91"/>
      <c r="X461" s="91"/>
      <c r="Y461" s="91"/>
      <c r="Z461" s="91"/>
      <c r="AA461" s="91"/>
      <c r="AB461" s="91"/>
      <c r="AC461" s="91"/>
      <c r="AD461" s="91"/>
      <c r="AE461" s="91"/>
    </row>
    <row r="462" spans="11:31" x14ac:dyDescent="0.2">
      <c r="K462" s="83"/>
      <c r="V462" s="91"/>
      <c r="W462" s="91"/>
      <c r="X462" s="91"/>
      <c r="Y462" s="91"/>
      <c r="Z462" s="91"/>
      <c r="AA462" s="91"/>
      <c r="AB462" s="91"/>
      <c r="AC462" s="91"/>
      <c r="AD462" s="91"/>
      <c r="AE462" s="91"/>
    </row>
    <row r="463" spans="11:31" x14ac:dyDescent="0.2">
      <c r="K463" s="83"/>
      <c r="V463" s="91"/>
      <c r="W463" s="91"/>
      <c r="X463" s="91"/>
      <c r="Y463" s="91"/>
      <c r="Z463" s="91"/>
      <c r="AA463" s="91"/>
      <c r="AB463" s="91"/>
      <c r="AC463" s="91"/>
      <c r="AD463" s="91"/>
      <c r="AE463" s="91"/>
    </row>
    <row r="464" spans="11:31" x14ac:dyDescent="0.2">
      <c r="K464" s="83"/>
      <c r="V464" s="91"/>
      <c r="W464" s="91"/>
      <c r="X464" s="91"/>
      <c r="Y464" s="91"/>
      <c r="Z464" s="91"/>
      <c r="AA464" s="91"/>
      <c r="AB464" s="91"/>
      <c r="AC464" s="91"/>
      <c r="AD464" s="91"/>
      <c r="AE464" s="91"/>
    </row>
    <row r="465" spans="11:31" x14ac:dyDescent="0.2">
      <c r="K465" s="83"/>
      <c r="V465" s="91"/>
      <c r="W465" s="91"/>
      <c r="X465" s="91"/>
      <c r="Y465" s="91"/>
      <c r="Z465" s="91"/>
      <c r="AA465" s="91"/>
      <c r="AB465" s="91"/>
      <c r="AC465" s="91"/>
      <c r="AD465" s="91"/>
      <c r="AE465" s="91"/>
    </row>
    <row r="466" spans="11:31" x14ac:dyDescent="0.2">
      <c r="K466" s="83"/>
      <c r="V466" s="91"/>
      <c r="W466" s="91"/>
      <c r="X466" s="91"/>
      <c r="Y466" s="91"/>
      <c r="Z466" s="91"/>
      <c r="AA466" s="91"/>
      <c r="AB466" s="91"/>
      <c r="AC466" s="91"/>
      <c r="AD466" s="91"/>
      <c r="AE466" s="91"/>
    </row>
    <row r="467" spans="11:31" x14ac:dyDescent="0.2">
      <c r="K467" s="83"/>
      <c r="V467" s="91"/>
      <c r="W467" s="91"/>
      <c r="X467" s="91"/>
      <c r="Y467" s="91"/>
      <c r="Z467" s="91"/>
      <c r="AA467" s="91"/>
      <c r="AB467" s="91"/>
      <c r="AC467" s="91"/>
      <c r="AD467" s="91"/>
      <c r="AE467" s="91"/>
    </row>
    <row r="468" spans="11:31" x14ac:dyDescent="0.2">
      <c r="K468" s="83"/>
      <c r="V468" s="91"/>
      <c r="W468" s="91"/>
      <c r="X468" s="91"/>
      <c r="Y468" s="91"/>
      <c r="Z468" s="91"/>
      <c r="AA468" s="91"/>
      <c r="AB468" s="91"/>
      <c r="AC468" s="91"/>
      <c r="AD468" s="91"/>
      <c r="AE468" s="91"/>
    </row>
    <row r="469" spans="11:31" x14ac:dyDescent="0.2">
      <c r="K469" s="83"/>
      <c r="V469" s="91"/>
      <c r="W469" s="91"/>
      <c r="X469" s="91"/>
      <c r="Y469" s="91"/>
      <c r="Z469" s="91"/>
      <c r="AA469" s="91"/>
      <c r="AB469" s="91"/>
      <c r="AC469" s="91"/>
      <c r="AD469" s="91"/>
      <c r="AE469" s="91"/>
    </row>
    <row r="470" spans="11:31" x14ac:dyDescent="0.2">
      <c r="K470" s="83"/>
      <c r="V470" s="91"/>
      <c r="W470" s="91"/>
      <c r="X470" s="91"/>
      <c r="Y470" s="91"/>
      <c r="Z470" s="91"/>
      <c r="AA470" s="91"/>
      <c r="AB470" s="91"/>
      <c r="AC470" s="91"/>
      <c r="AD470" s="91"/>
      <c r="AE470" s="91"/>
    </row>
    <row r="471" spans="11:31" x14ac:dyDescent="0.2">
      <c r="K471" s="83"/>
      <c r="V471" s="91"/>
      <c r="W471" s="91"/>
      <c r="X471" s="91"/>
      <c r="Y471" s="91"/>
      <c r="Z471" s="91"/>
      <c r="AA471" s="91"/>
      <c r="AB471" s="91"/>
      <c r="AC471" s="91"/>
      <c r="AD471" s="91"/>
      <c r="AE471" s="91"/>
    </row>
    <row r="472" spans="11:31" x14ac:dyDescent="0.2">
      <c r="K472" s="83"/>
      <c r="V472" s="91"/>
      <c r="W472" s="91"/>
      <c r="X472" s="91"/>
      <c r="Y472" s="91"/>
      <c r="Z472" s="91"/>
      <c r="AA472" s="91"/>
      <c r="AB472" s="91"/>
      <c r="AC472" s="91"/>
      <c r="AD472" s="91"/>
      <c r="AE472" s="91"/>
    </row>
    <row r="473" spans="11:31" x14ac:dyDescent="0.2">
      <c r="K473" s="83"/>
      <c r="V473" s="91"/>
      <c r="W473" s="91"/>
      <c r="X473" s="91"/>
      <c r="Y473" s="91"/>
      <c r="Z473" s="91"/>
      <c r="AA473" s="91"/>
      <c r="AB473" s="91"/>
      <c r="AC473" s="91"/>
      <c r="AD473" s="91"/>
      <c r="AE473" s="91"/>
    </row>
    <row r="474" spans="11:31" x14ac:dyDescent="0.2">
      <c r="K474" s="83"/>
      <c r="V474" s="91"/>
      <c r="W474" s="91"/>
      <c r="X474" s="91"/>
      <c r="Y474" s="91"/>
      <c r="Z474" s="91"/>
      <c r="AA474" s="91"/>
      <c r="AB474" s="91"/>
      <c r="AC474" s="91"/>
      <c r="AD474" s="91"/>
      <c r="AE474" s="91"/>
    </row>
    <row r="475" spans="11:31" x14ac:dyDescent="0.2">
      <c r="K475" s="83"/>
      <c r="V475" s="91"/>
      <c r="W475" s="91"/>
      <c r="X475" s="91"/>
      <c r="Y475" s="91"/>
      <c r="Z475" s="91"/>
      <c r="AA475" s="91"/>
      <c r="AB475" s="91"/>
      <c r="AC475" s="91"/>
      <c r="AD475" s="91"/>
      <c r="AE475" s="91"/>
    </row>
    <row r="476" spans="11:31" x14ac:dyDescent="0.2">
      <c r="K476" s="83"/>
      <c r="V476" s="91"/>
      <c r="W476" s="91"/>
      <c r="X476" s="91"/>
      <c r="Y476" s="91"/>
      <c r="Z476" s="91"/>
      <c r="AA476" s="91"/>
      <c r="AB476" s="91"/>
      <c r="AC476" s="91"/>
      <c r="AD476" s="91"/>
      <c r="AE476" s="91"/>
    </row>
    <row r="477" spans="11:31" x14ac:dyDescent="0.2">
      <c r="K477" s="83"/>
      <c r="V477" s="91"/>
      <c r="W477" s="91"/>
      <c r="X477" s="91"/>
      <c r="Y477" s="91"/>
      <c r="Z477" s="91"/>
      <c r="AA477" s="91"/>
      <c r="AB477" s="91"/>
      <c r="AC477" s="91"/>
      <c r="AD477" s="91"/>
      <c r="AE477" s="91"/>
    </row>
    <row r="478" spans="11:31" x14ac:dyDescent="0.2">
      <c r="K478" s="83"/>
      <c r="V478" s="91"/>
      <c r="W478" s="91"/>
      <c r="X478" s="91"/>
      <c r="Y478" s="91"/>
      <c r="Z478" s="91"/>
      <c r="AA478" s="91"/>
      <c r="AB478" s="91"/>
      <c r="AC478" s="91"/>
      <c r="AD478" s="91"/>
      <c r="AE478" s="91"/>
    </row>
    <row r="479" spans="11:31" x14ac:dyDescent="0.2">
      <c r="K479" s="83"/>
      <c r="V479" s="91"/>
      <c r="W479" s="91"/>
      <c r="X479" s="91"/>
      <c r="Y479" s="91"/>
      <c r="Z479" s="91"/>
      <c r="AA479" s="91"/>
      <c r="AB479" s="91"/>
      <c r="AC479" s="91"/>
      <c r="AD479" s="91"/>
      <c r="AE479" s="91"/>
    </row>
    <row r="480" spans="11:31" x14ac:dyDescent="0.2">
      <c r="K480" s="83"/>
      <c r="V480" s="91"/>
      <c r="W480" s="91"/>
      <c r="X480" s="91"/>
      <c r="Y480" s="91"/>
      <c r="Z480" s="91"/>
      <c r="AA480" s="91"/>
      <c r="AB480" s="91"/>
      <c r="AC480" s="91"/>
      <c r="AD480" s="91"/>
      <c r="AE480" s="91"/>
    </row>
    <row r="481" spans="11:31" x14ac:dyDescent="0.2">
      <c r="K481" s="83"/>
      <c r="V481" s="91"/>
      <c r="W481" s="91"/>
      <c r="X481" s="91"/>
      <c r="Y481" s="91"/>
      <c r="Z481" s="91"/>
      <c r="AA481" s="91"/>
      <c r="AB481" s="91"/>
      <c r="AC481" s="91"/>
      <c r="AD481" s="91"/>
      <c r="AE481" s="91"/>
    </row>
    <row r="482" spans="11:31" x14ac:dyDescent="0.2">
      <c r="K482" s="83"/>
      <c r="V482" s="91"/>
      <c r="W482" s="91"/>
      <c r="X482" s="91"/>
      <c r="Y482" s="91"/>
      <c r="Z482" s="91"/>
      <c r="AA482" s="91"/>
      <c r="AB482" s="91"/>
      <c r="AC482" s="91"/>
      <c r="AD482" s="91"/>
      <c r="AE482" s="91"/>
    </row>
    <row r="483" spans="11:31" x14ac:dyDescent="0.2">
      <c r="K483" s="83"/>
      <c r="V483" s="91"/>
      <c r="W483" s="91"/>
      <c r="X483" s="91"/>
      <c r="Y483" s="91"/>
      <c r="Z483" s="91"/>
      <c r="AA483" s="91"/>
      <c r="AB483" s="91"/>
      <c r="AC483" s="91"/>
      <c r="AD483" s="91"/>
      <c r="AE483" s="91"/>
    </row>
    <row r="484" spans="11:31" x14ac:dyDescent="0.2">
      <c r="K484" s="83"/>
      <c r="V484" s="91"/>
      <c r="W484" s="91"/>
      <c r="X484" s="91"/>
      <c r="Y484" s="91"/>
      <c r="Z484" s="91"/>
      <c r="AA484" s="91"/>
      <c r="AB484" s="91"/>
      <c r="AC484" s="91"/>
      <c r="AD484" s="91"/>
      <c r="AE484" s="91"/>
    </row>
    <row r="485" spans="11:31" x14ac:dyDescent="0.2">
      <c r="K485" s="83"/>
      <c r="V485" s="91"/>
      <c r="W485" s="91"/>
      <c r="X485" s="91"/>
      <c r="Y485" s="91"/>
      <c r="Z485" s="91"/>
      <c r="AA485" s="91"/>
      <c r="AB485" s="91"/>
      <c r="AC485" s="91"/>
      <c r="AD485" s="91"/>
      <c r="AE485" s="91"/>
    </row>
    <row r="486" spans="11:31" x14ac:dyDescent="0.2">
      <c r="K486" s="83"/>
      <c r="V486" s="91"/>
      <c r="W486" s="91"/>
      <c r="X486" s="91"/>
      <c r="Y486" s="91"/>
      <c r="Z486" s="91"/>
      <c r="AA486" s="91"/>
      <c r="AB486" s="91"/>
      <c r="AC486" s="91"/>
      <c r="AD486" s="91"/>
      <c r="AE486" s="91"/>
    </row>
    <row r="487" spans="11:31" x14ac:dyDescent="0.2">
      <c r="K487" s="83"/>
      <c r="V487" s="91"/>
      <c r="W487" s="91"/>
      <c r="X487" s="91"/>
      <c r="Y487" s="91"/>
      <c r="Z487" s="91"/>
      <c r="AA487" s="91"/>
      <c r="AB487" s="91"/>
      <c r="AC487" s="91"/>
      <c r="AD487" s="91"/>
      <c r="AE487" s="91"/>
    </row>
    <row r="488" spans="11:31" x14ac:dyDescent="0.2">
      <c r="K488" s="83"/>
      <c r="V488" s="91"/>
      <c r="W488" s="91"/>
      <c r="X488" s="91"/>
      <c r="Y488" s="91"/>
      <c r="Z488" s="91"/>
      <c r="AA488" s="91"/>
      <c r="AB488" s="91"/>
      <c r="AC488" s="91"/>
      <c r="AD488" s="91"/>
      <c r="AE488" s="91"/>
    </row>
    <row r="489" spans="11:31" x14ac:dyDescent="0.2">
      <c r="K489" s="83"/>
      <c r="V489" s="91"/>
      <c r="W489" s="91"/>
      <c r="X489" s="91"/>
      <c r="Y489" s="91"/>
      <c r="Z489" s="91"/>
      <c r="AA489" s="91"/>
      <c r="AB489" s="91"/>
      <c r="AC489" s="91"/>
      <c r="AD489" s="91"/>
      <c r="AE489" s="91"/>
    </row>
    <row r="490" spans="11:31" x14ac:dyDescent="0.2">
      <c r="K490" s="83"/>
      <c r="V490" s="91"/>
      <c r="W490" s="91"/>
      <c r="X490" s="91"/>
      <c r="Y490" s="91"/>
      <c r="Z490" s="91"/>
      <c r="AA490" s="91"/>
      <c r="AB490" s="91"/>
      <c r="AC490" s="91"/>
      <c r="AD490" s="91"/>
      <c r="AE490" s="91"/>
    </row>
    <row r="491" spans="11:31" x14ac:dyDescent="0.2">
      <c r="K491" s="83"/>
      <c r="V491" s="91"/>
      <c r="W491" s="91"/>
      <c r="X491" s="91"/>
      <c r="Y491" s="91"/>
      <c r="Z491" s="91"/>
      <c r="AA491" s="91"/>
      <c r="AB491" s="91"/>
      <c r="AC491" s="91"/>
      <c r="AD491" s="91"/>
      <c r="AE491" s="91"/>
    </row>
    <row r="492" spans="11:31" x14ac:dyDescent="0.2">
      <c r="K492" s="83"/>
      <c r="V492" s="91"/>
      <c r="W492" s="91"/>
      <c r="X492" s="91"/>
      <c r="Y492" s="91"/>
      <c r="Z492" s="91"/>
      <c r="AA492" s="91"/>
      <c r="AB492" s="91"/>
      <c r="AC492" s="91"/>
      <c r="AD492" s="91"/>
      <c r="AE492" s="91"/>
    </row>
    <row r="493" spans="11:31" x14ac:dyDescent="0.2">
      <c r="K493" s="83"/>
      <c r="V493" s="91"/>
      <c r="W493" s="91"/>
      <c r="X493" s="91"/>
      <c r="Y493" s="91"/>
      <c r="Z493" s="91"/>
      <c r="AA493" s="91"/>
      <c r="AB493" s="91"/>
      <c r="AC493" s="91"/>
      <c r="AD493" s="91"/>
      <c r="AE493" s="91"/>
    </row>
    <row r="494" spans="11:31" x14ac:dyDescent="0.2">
      <c r="K494" s="83"/>
      <c r="V494" s="91"/>
      <c r="W494" s="91"/>
      <c r="X494" s="91"/>
      <c r="Y494" s="91"/>
      <c r="Z494" s="91"/>
      <c r="AA494" s="91"/>
      <c r="AB494" s="91"/>
      <c r="AC494" s="91"/>
      <c r="AD494" s="91"/>
      <c r="AE494" s="91"/>
    </row>
    <row r="495" spans="11:31" x14ac:dyDescent="0.2">
      <c r="K495" s="83"/>
      <c r="V495" s="91"/>
      <c r="W495" s="91"/>
      <c r="X495" s="91"/>
      <c r="Y495" s="91"/>
      <c r="Z495" s="91"/>
      <c r="AA495" s="91"/>
      <c r="AB495" s="91"/>
      <c r="AC495" s="91"/>
      <c r="AD495" s="91"/>
      <c r="AE495" s="91"/>
    </row>
    <row r="496" spans="11:31" x14ac:dyDescent="0.2">
      <c r="K496" s="83"/>
      <c r="V496" s="91"/>
      <c r="W496" s="91"/>
      <c r="X496" s="91"/>
      <c r="Y496" s="91"/>
      <c r="Z496" s="91"/>
      <c r="AA496" s="91"/>
      <c r="AB496" s="91"/>
      <c r="AC496" s="91"/>
      <c r="AD496" s="91"/>
      <c r="AE496" s="91"/>
    </row>
    <row r="497" spans="11:31" x14ac:dyDescent="0.2">
      <c r="K497" s="83"/>
      <c r="V497" s="91"/>
      <c r="W497" s="91"/>
      <c r="X497" s="91"/>
      <c r="Y497" s="91"/>
      <c r="Z497" s="91"/>
      <c r="AA497" s="91"/>
      <c r="AB497" s="91"/>
      <c r="AC497" s="91"/>
      <c r="AD497" s="91"/>
      <c r="AE497" s="91"/>
    </row>
    <row r="498" spans="11:31" x14ac:dyDescent="0.2">
      <c r="K498" s="83"/>
      <c r="V498" s="91"/>
      <c r="W498" s="91"/>
      <c r="X498" s="91"/>
      <c r="Y498" s="91"/>
      <c r="Z498" s="91"/>
      <c r="AA498" s="91"/>
      <c r="AB498" s="91"/>
      <c r="AC498" s="91"/>
      <c r="AD498" s="91"/>
      <c r="AE498" s="91"/>
    </row>
    <row r="499" spans="11:31" x14ac:dyDescent="0.2">
      <c r="K499" s="83"/>
      <c r="V499" s="91"/>
      <c r="W499" s="91"/>
      <c r="X499" s="91"/>
      <c r="Y499" s="91"/>
      <c r="Z499" s="91"/>
      <c r="AA499" s="91"/>
      <c r="AB499" s="91"/>
      <c r="AC499" s="91"/>
      <c r="AD499" s="91"/>
      <c r="AE499" s="91"/>
    </row>
    <row r="500" spans="11:31" x14ac:dyDescent="0.2">
      <c r="K500" s="83"/>
      <c r="V500" s="91"/>
      <c r="W500" s="91"/>
      <c r="X500" s="91"/>
      <c r="Y500" s="91"/>
      <c r="Z500" s="91"/>
      <c r="AA500" s="91"/>
      <c r="AB500" s="91"/>
      <c r="AC500" s="91"/>
      <c r="AD500" s="91"/>
      <c r="AE500" s="91"/>
    </row>
    <row r="501" spans="11:31" x14ac:dyDescent="0.2">
      <c r="K501" s="83"/>
      <c r="V501" s="91"/>
      <c r="W501" s="91"/>
      <c r="X501" s="91"/>
      <c r="Y501" s="91"/>
      <c r="Z501" s="91"/>
      <c r="AA501" s="91"/>
      <c r="AB501" s="91"/>
      <c r="AC501" s="91"/>
      <c r="AD501" s="91"/>
      <c r="AE501" s="91"/>
    </row>
    <row r="502" spans="11:31" x14ac:dyDescent="0.2">
      <c r="K502" s="83"/>
      <c r="V502" s="91"/>
      <c r="W502" s="91"/>
      <c r="X502" s="91"/>
      <c r="Y502" s="91"/>
      <c r="Z502" s="91"/>
      <c r="AA502" s="91"/>
      <c r="AB502" s="91"/>
      <c r="AC502" s="91"/>
      <c r="AD502" s="91"/>
      <c r="AE502" s="91"/>
    </row>
    <row r="503" spans="11:31" x14ac:dyDescent="0.2">
      <c r="K503" s="83"/>
      <c r="V503" s="91"/>
      <c r="W503" s="91"/>
      <c r="X503" s="91"/>
      <c r="Y503" s="91"/>
      <c r="Z503" s="91"/>
      <c r="AA503" s="91"/>
      <c r="AB503" s="91"/>
      <c r="AC503" s="91"/>
      <c r="AD503" s="91"/>
      <c r="AE503" s="91"/>
    </row>
    <row r="504" spans="11:31" x14ac:dyDescent="0.2">
      <c r="K504" s="83"/>
      <c r="V504" s="91"/>
      <c r="W504" s="91"/>
      <c r="X504" s="91"/>
      <c r="Y504" s="91"/>
      <c r="Z504" s="91"/>
      <c r="AA504" s="91"/>
      <c r="AB504" s="91"/>
      <c r="AC504" s="91"/>
      <c r="AD504" s="91"/>
      <c r="AE504" s="91"/>
    </row>
    <row r="505" spans="11:31" x14ac:dyDescent="0.2">
      <c r="K505" s="83"/>
      <c r="V505" s="91"/>
      <c r="W505" s="91"/>
      <c r="X505" s="91"/>
      <c r="Y505" s="91"/>
      <c r="Z505" s="91"/>
      <c r="AA505" s="91"/>
      <c r="AB505" s="91"/>
      <c r="AC505" s="91"/>
      <c r="AD505" s="91"/>
      <c r="AE505" s="91"/>
    </row>
    <row r="506" spans="11:31" x14ac:dyDescent="0.2">
      <c r="K506" s="83"/>
      <c r="V506" s="91"/>
      <c r="W506" s="91"/>
      <c r="X506" s="91"/>
      <c r="Y506" s="91"/>
      <c r="Z506" s="91"/>
      <c r="AA506" s="91"/>
      <c r="AB506" s="91"/>
      <c r="AC506" s="91"/>
      <c r="AD506" s="91"/>
      <c r="AE506" s="91"/>
    </row>
    <row r="507" spans="11:31" x14ac:dyDescent="0.2">
      <c r="K507" s="83"/>
      <c r="V507" s="91"/>
      <c r="W507" s="91"/>
      <c r="X507" s="91"/>
      <c r="Y507" s="91"/>
      <c r="Z507" s="91"/>
      <c r="AA507" s="91"/>
      <c r="AB507" s="91"/>
      <c r="AC507" s="91"/>
      <c r="AD507" s="91"/>
      <c r="AE507" s="91"/>
    </row>
    <row r="508" spans="11:31" x14ac:dyDescent="0.2">
      <c r="K508" s="83"/>
      <c r="V508" s="91"/>
      <c r="W508" s="91"/>
      <c r="X508" s="91"/>
      <c r="Y508" s="91"/>
      <c r="Z508" s="91"/>
      <c r="AA508" s="91"/>
      <c r="AB508" s="91"/>
      <c r="AC508" s="91"/>
      <c r="AD508" s="91"/>
      <c r="AE508" s="91"/>
    </row>
    <row r="509" spans="11:31" x14ac:dyDescent="0.2">
      <c r="K509" s="83"/>
      <c r="V509" s="91"/>
      <c r="W509" s="91"/>
      <c r="X509" s="91"/>
      <c r="Y509" s="91"/>
      <c r="Z509" s="91"/>
      <c r="AA509" s="91"/>
      <c r="AB509" s="91"/>
      <c r="AC509" s="91"/>
      <c r="AD509" s="91"/>
      <c r="AE509" s="91"/>
    </row>
    <row r="510" spans="11:31" x14ac:dyDescent="0.2">
      <c r="K510" s="83"/>
      <c r="V510" s="91"/>
      <c r="W510" s="91"/>
      <c r="X510" s="91"/>
      <c r="Y510" s="91"/>
      <c r="Z510" s="91"/>
      <c r="AA510" s="91"/>
      <c r="AB510" s="91"/>
      <c r="AC510" s="91"/>
      <c r="AD510" s="91"/>
      <c r="AE510" s="91"/>
    </row>
    <row r="511" spans="11:31" x14ac:dyDescent="0.2">
      <c r="K511" s="83"/>
      <c r="V511" s="91"/>
      <c r="W511" s="91"/>
      <c r="X511" s="91"/>
      <c r="Y511" s="91"/>
      <c r="Z511" s="91"/>
      <c r="AA511" s="91"/>
      <c r="AB511" s="91"/>
      <c r="AC511" s="91"/>
      <c r="AD511" s="91"/>
      <c r="AE511" s="91"/>
    </row>
    <row r="512" spans="11:31" x14ac:dyDescent="0.2">
      <c r="K512" s="83"/>
      <c r="V512" s="91"/>
      <c r="W512" s="91"/>
      <c r="X512" s="91"/>
      <c r="Y512" s="91"/>
      <c r="Z512" s="91"/>
      <c r="AA512" s="91"/>
      <c r="AB512" s="91"/>
      <c r="AC512" s="91"/>
      <c r="AD512" s="91"/>
      <c r="AE512" s="91"/>
    </row>
    <row r="513" spans="11:31" x14ac:dyDescent="0.2">
      <c r="K513" s="83"/>
      <c r="V513" s="91"/>
      <c r="W513" s="91"/>
      <c r="X513" s="91"/>
      <c r="Y513" s="91"/>
      <c r="Z513" s="91"/>
      <c r="AA513" s="91"/>
      <c r="AB513" s="91"/>
      <c r="AC513" s="91"/>
      <c r="AD513" s="91"/>
      <c r="AE513" s="91"/>
    </row>
    <row r="514" spans="11:31" x14ac:dyDescent="0.2">
      <c r="K514" s="83"/>
      <c r="V514" s="91"/>
      <c r="W514" s="91"/>
      <c r="X514" s="91"/>
      <c r="Y514" s="91"/>
      <c r="Z514" s="91"/>
      <c r="AA514" s="91"/>
      <c r="AB514" s="91"/>
      <c r="AC514" s="91"/>
      <c r="AD514" s="91"/>
      <c r="AE514" s="91"/>
    </row>
    <row r="515" spans="11:31" x14ac:dyDescent="0.2">
      <c r="K515" s="83"/>
      <c r="V515" s="91"/>
      <c r="W515" s="91"/>
      <c r="X515" s="91"/>
      <c r="Y515" s="91"/>
      <c r="Z515" s="91"/>
      <c r="AA515" s="91"/>
      <c r="AB515" s="91"/>
      <c r="AC515" s="91"/>
      <c r="AD515" s="91"/>
      <c r="AE515" s="91"/>
    </row>
    <row r="516" spans="11:31" x14ac:dyDescent="0.2">
      <c r="K516" s="83"/>
      <c r="V516" s="91"/>
      <c r="W516" s="91"/>
      <c r="X516" s="91"/>
      <c r="Y516" s="91"/>
      <c r="Z516" s="91"/>
      <c r="AA516" s="91"/>
      <c r="AB516" s="91"/>
      <c r="AC516" s="91"/>
      <c r="AD516" s="91"/>
      <c r="AE516" s="91"/>
    </row>
    <row r="517" spans="11:31" x14ac:dyDescent="0.2">
      <c r="K517" s="83"/>
      <c r="V517" s="91"/>
      <c r="W517" s="91"/>
      <c r="X517" s="91"/>
      <c r="Y517" s="91"/>
      <c r="Z517" s="91"/>
      <c r="AA517" s="91"/>
      <c r="AB517" s="91"/>
      <c r="AC517" s="91"/>
      <c r="AD517" s="91"/>
      <c r="AE517" s="91"/>
    </row>
    <row r="518" spans="11:31" x14ac:dyDescent="0.2">
      <c r="K518" s="83"/>
      <c r="V518" s="91"/>
      <c r="W518" s="91"/>
      <c r="X518" s="91"/>
      <c r="Y518" s="91"/>
      <c r="Z518" s="91"/>
      <c r="AA518" s="91"/>
      <c r="AB518" s="91"/>
      <c r="AC518" s="91"/>
      <c r="AD518" s="91"/>
      <c r="AE518" s="91"/>
    </row>
    <row r="519" spans="11:31" x14ac:dyDescent="0.2">
      <c r="K519" s="83"/>
      <c r="V519" s="91"/>
      <c r="W519" s="91"/>
      <c r="X519" s="91"/>
      <c r="Y519" s="91"/>
      <c r="Z519" s="91"/>
      <c r="AA519" s="91"/>
      <c r="AB519" s="91"/>
      <c r="AC519" s="91"/>
      <c r="AD519" s="91"/>
      <c r="AE519" s="91"/>
    </row>
    <row r="520" spans="11:31" x14ac:dyDescent="0.2">
      <c r="K520" s="83"/>
      <c r="V520" s="91"/>
      <c r="W520" s="91"/>
      <c r="X520" s="91"/>
      <c r="Y520" s="91"/>
      <c r="Z520" s="91"/>
      <c r="AA520" s="91"/>
      <c r="AB520" s="91"/>
      <c r="AC520" s="91"/>
      <c r="AD520" s="91"/>
      <c r="AE520" s="91"/>
    </row>
    <row r="521" spans="11:31" x14ac:dyDescent="0.2">
      <c r="K521" s="83"/>
      <c r="V521" s="91"/>
      <c r="W521" s="91"/>
      <c r="X521" s="91"/>
      <c r="Y521" s="91"/>
      <c r="Z521" s="91"/>
      <c r="AA521" s="91"/>
      <c r="AB521" s="91"/>
      <c r="AC521" s="91"/>
      <c r="AD521" s="91"/>
      <c r="AE521" s="91"/>
    </row>
    <row r="522" spans="11:31" x14ac:dyDescent="0.2">
      <c r="K522" s="83"/>
      <c r="V522" s="91"/>
      <c r="W522" s="91"/>
      <c r="X522" s="91"/>
      <c r="Y522" s="91"/>
      <c r="Z522" s="91"/>
      <c r="AA522" s="91"/>
      <c r="AB522" s="91"/>
      <c r="AC522" s="91"/>
      <c r="AD522" s="91"/>
      <c r="AE522" s="91"/>
    </row>
    <row r="523" spans="11:31" x14ac:dyDescent="0.2">
      <c r="K523" s="83"/>
      <c r="V523" s="91"/>
      <c r="W523" s="91"/>
      <c r="X523" s="91"/>
      <c r="Y523" s="91"/>
      <c r="Z523" s="91"/>
      <c r="AA523" s="91"/>
      <c r="AB523" s="91"/>
      <c r="AC523" s="91"/>
      <c r="AD523" s="91"/>
      <c r="AE523" s="91"/>
    </row>
    <row r="524" spans="11:31" x14ac:dyDescent="0.2">
      <c r="K524" s="83"/>
      <c r="V524" s="91"/>
      <c r="W524" s="91"/>
      <c r="X524" s="91"/>
      <c r="Y524" s="91"/>
      <c r="Z524" s="91"/>
      <c r="AA524" s="91"/>
      <c r="AB524" s="91"/>
      <c r="AC524" s="91"/>
      <c r="AD524" s="91"/>
      <c r="AE524" s="91"/>
    </row>
    <row r="525" spans="11:31" x14ac:dyDescent="0.2">
      <c r="K525" s="83"/>
      <c r="V525" s="91"/>
      <c r="W525" s="91"/>
      <c r="X525" s="91"/>
      <c r="Y525" s="91"/>
      <c r="Z525" s="91"/>
      <c r="AA525" s="91"/>
      <c r="AB525" s="91"/>
      <c r="AC525" s="91"/>
      <c r="AD525" s="91"/>
      <c r="AE525" s="91"/>
    </row>
    <row r="526" spans="11:31" x14ac:dyDescent="0.2">
      <c r="K526" s="83"/>
      <c r="V526" s="91"/>
      <c r="W526" s="91"/>
      <c r="X526" s="91"/>
      <c r="Y526" s="91"/>
      <c r="Z526" s="91"/>
      <c r="AA526" s="91"/>
      <c r="AB526" s="91"/>
      <c r="AC526" s="91"/>
      <c r="AD526" s="91"/>
      <c r="AE526" s="91"/>
    </row>
    <row r="527" spans="11:31" x14ac:dyDescent="0.2">
      <c r="K527" s="83"/>
      <c r="V527" s="91"/>
      <c r="W527" s="91"/>
      <c r="X527" s="91"/>
      <c r="Y527" s="91"/>
      <c r="Z527" s="91"/>
      <c r="AA527" s="91"/>
      <c r="AB527" s="91"/>
      <c r="AC527" s="91"/>
      <c r="AD527" s="91"/>
      <c r="AE527" s="91"/>
    </row>
    <row r="528" spans="11:31" x14ac:dyDescent="0.2">
      <c r="K528" s="83"/>
      <c r="V528" s="91"/>
      <c r="W528" s="91"/>
      <c r="X528" s="91"/>
      <c r="Y528" s="91"/>
      <c r="Z528" s="91"/>
      <c r="AA528" s="91"/>
      <c r="AB528" s="91"/>
      <c r="AC528" s="91"/>
      <c r="AD528" s="91"/>
      <c r="AE528" s="91"/>
    </row>
    <row r="529" spans="11:31" x14ac:dyDescent="0.2">
      <c r="K529" s="83"/>
      <c r="V529" s="91"/>
      <c r="W529" s="91"/>
      <c r="X529" s="91"/>
      <c r="Y529" s="91"/>
      <c r="Z529" s="91"/>
      <c r="AA529" s="91"/>
      <c r="AB529" s="91"/>
      <c r="AC529" s="91"/>
      <c r="AD529" s="91"/>
      <c r="AE529" s="91"/>
    </row>
    <row r="530" spans="11:31" x14ac:dyDescent="0.2">
      <c r="K530" s="83"/>
      <c r="V530" s="91"/>
      <c r="W530" s="91"/>
      <c r="X530" s="91"/>
      <c r="Y530" s="91"/>
      <c r="Z530" s="91"/>
      <c r="AA530" s="91"/>
      <c r="AB530" s="91"/>
      <c r="AC530" s="91"/>
      <c r="AD530" s="91"/>
      <c r="AE530" s="91"/>
    </row>
    <row r="531" spans="11:31" x14ac:dyDescent="0.2">
      <c r="K531" s="83"/>
      <c r="V531" s="91"/>
      <c r="W531" s="91"/>
      <c r="X531" s="91"/>
      <c r="Y531" s="91"/>
      <c r="Z531" s="91"/>
      <c r="AA531" s="91"/>
      <c r="AB531" s="91"/>
      <c r="AC531" s="91"/>
      <c r="AD531" s="91"/>
      <c r="AE531" s="91"/>
    </row>
    <row r="532" spans="11:31" x14ac:dyDescent="0.2">
      <c r="K532" s="83"/>
      <c r="V532" s="91"/>
      <c r="W532" s="91"/>
      <c r="X532" s="91"/>
      <c r="Y532" s="91"/>
      <c r="Z532" s="91"/>
      <c r="AA532" s="91"/>
      <c r="AB532" s="91"/>
      <c r="AC532" s="91"/>
      <c r="AD532" s="91"/>
      <c r="AE532" s="91"/>
    </row>
    <row r="533" spans="11:31" x14ac:dyDescent="0.2">
      <c r="K533" s="83"/>
      <c r="V533" s="91"/>
      <c r="W533" s="91"/>
      <c r="X533" s="91"/>
      <c r="Y533" s="91"/>
      <c r="Z533" s="91"/>
      <c r="AA533" s="91"/>
      <c r="AB533" s="91"/>
      <c r="AC533" s="91"/>
      <c r="AD533" s="91"/>
      <c r="AE533" s="91"/>
    </row>
    <row r="534" spans="11:31" x14ac:dyDescent="0.2">
      <c r="K534" s="83"/>
      <c r="V534" s="91"/>
      <c r="W534" s="91"/>
      <c r="X534" s="91"/>
      <c r="Y534" s="91"/>
      <c r="Z534" s="91"/>
      <c r="AA534" s="91"/>
      <c r="AB534" s="91"/>
      <c r="AC534" s="91"/>
      <c r="AD534" s="91"/>
      <c r="AE534" s="91"/>
    </row>
    <row r="535" spans="11:31" x14ac:dyDescent="0.2">
      <c r="K535" s="83"/>
      <c r="V535" s="91"/>
      <c r="W535" s="91"/>
      <c r="X535" s="91"/>
      <c r="Y535" s="91"/>
      <c r="Z535" s="91"/>
      <c r="AA535" s="91"/>
      <c r="AB535" s="91"/>
      <c r="AC535" s="91"/>
      <c r="AD535" s="91"/>
      <c r="AE535" s="91"/>
    </row>
    <row r="536" spans="11:31" x14ac:dyDescent="0.2">
      <c r="K536" s="83"/>
      <c r="V536" s="91"/>
      <c r="W536" s="91"/>
      <c r="X536" s="91"/>
      <c r="Y536" s="91"/>
      <c r="Z536" s="91"/>
      <c r="AA536" s="91"/>
      <c r="AB536" s="91"/>
      <c r="AC536" s="91"/>
      <c r="AD536" s="91"/>
      <c r="AE536" s="91"/>
    </row>
    <row r="537" spans="11:31" x14ac:dyDescent="0.2">
      <c r="K537" s="83"/>
      <c r="V537" s="91"/>
      <c r="W537" s="91"/>
      <c r="X537" s="91"/>
      <c r="Y537" s="91"/>
      <c r="Z537" s="91"/>
      <c r="AA537" s="91"/>
      <c r="AB537" s="91"/>
      <c r="AC537" s="91"/>
      <c r="AD537" s="91"/>
      <c r="AE537" s="91"/>
    </row>
    <row r="538" spans="11:31" x14ac:dyDescent="0.2">
      <c r="K538" s="83"/>
      <c r="V538" s="91"/>
      <c r="W538" s="91"/>
      <c r="X538" s="91"/>
      <c r="Y538" s="91"/>
      <c r="Z538" s="91"/>
      <c r="AA538" s="91"/>
      <c r="AB538" s="91"/>
      <c r="AC538" s="91"/>
      <c r="AD538" s="91"/>
      <c r="AE538" s="91"/>
    </row>
    <row r="539" spans="11:31" x14ac:dyDescent="0.2">
      <c r="K539" s="83"/>
      <c r="V539" s="91"/>
      <c r="W539" s="91"/>
      <c r="X539" s="91"/>
      <c r="Y539" s="91"/>
      <c r="Z539" s="91"/>
      <c r="AA539" s="91"/>
      <c r="AB539" s="91"/>
      <c r="AC539" s="91"/>
      <c r="AD539" s="91"/>
      <c r="AE539" s="91"/>
    </row>
    <row r="540" spans="11:31" x14ac:dyDescent="0.2">
      <c r="K540" s="83"/>
      <c r="V540" s="91"/>
      <c r="W540" s="91"/>
      <c r="X540" s="91"/>
      <c r="Y540" s="91"/>
      <c r="Z540" s="91"/>
      <c r="AA540" s="91"/>
      <c r="AB540" s="91"/>
      <c r="AC540" s="91"/>
      <c r="AD540" s="91"/>
      <c r="AE540" s="91"/>
    </row>
    <row r="541" spans="11:31" x14ac:dyDescent="0.2">
      <c r="K541" s="83"/>
      <c r="V541" s="91"/>
      <c r="W541" s="91"/>
      <c r="X541" s="91"/>
      <c r="Y541" s="91"/>
      <c r="Z541" s="91"/>
      <c r="AA541" s="91"/>
      <c r="AB541" s="91"/>
      <c r="AC541" s="91"/>
      <c r="AD541" s="91"/>
      <c r="AE541" s="91"/>
    </row>
    <row r="542" spans="11:31" x14ac:dyDescent="0.2">
      <c r="K542" s="83"/>
      <c r="V542" s="91"/>
      <c r="W542" s="91"/>
      <c r="X542" s="91"/>
      <c r="Y542" s="91"/>
      <c r="Z542" s="91"/>
      <c r="AA542" s="91"/>
      <c r="AB542" s="91"/>
      <c r="AC542" s="91"/>
      <c r="AD542" s="91"/>
      <c r="AE542" s="91"/>
    </row>
    <row r="543" spans="11:31" x14ac:dyDescent="0.2">
      <c r="K543" s="83"/>
      <c r="V543" s="91"/>
      <c r="W543" s="91"/>
      <c r="X543" s="91"/>
      <c r="Y543" s="91"/>
      <c r="Z543" s="91"/>
      <c r="AA543" s="91"/>
      <c r="AB543" s="91"/>
      <c r="AC543" s="91"/>
      <c r="AD543" s="91"/>
      <c r="AE543" s="91"/>
    </row>
    <row r="544" spans="11:31" x14ac:dyDescent="0.2">
      <c r="K544" s="83"/>
      <c r="V544" s="91"/>
      <c r="W544" s="91"/>
      <c r="X544" s="91"/>
      <c r="Y544" s="91"/>
      <c r="Z544" s="91"/>
      <c r="AA544" s="91"/>
      <c r="AB544" s="91"/>
      <c r="AC544" s="91"/>
      <c r="AD544" s="91"/>
      <c r="AE544" s="91"/>
    </row>
    <row r="545" spans="11:31" x14ac:dyDescent="0.2">
      <c r="K545" s="83"/>
      <c r="V545" s="91"/>
      <c r="W545" s="91"/>
      <c r="X545" s="91"/>
      <c r="Y545" s="91"/>
      <c r="Z545" s="91"/>
      <c r="AA545" s="91"/>
      <c r="AB545" s="91"/>
      <c r="AC545" s="91"/>
      <c r="AD545" s="91"/>
      <c r="AE545" s="91"/>
    </row>
    <row r="546" spans="11:31" x14ac:dyDescent="0.2">
      <c r="K546" s="83"/>
      <c r="V546" s="91"/>
      <c r="W546" s="91"/>
      <c r="X546" s="91"/>
      <c r="Y546" s="91"/>
      <c r="Z546" s="91"/>
      <c r="AA546" s="91"/>
      <c r="AB546" s="91"/>
      <c r="AC546" s="91"/>
      <c r="AD546" s="91"/>
      <c r="AE546" s="91"/>
    </row>
    <row r="547" spans="11:31" x14ac:dyDescent="0.2">
      <c r="K547" s="83"/>
      <c r="V547" s="91"/>
      <c r="W547" s="91"/>
      <c r="X547" s="91"/>
      <c r="Y547" s="91"/>
      <c r="Z547" s="91"/>
      <c r="AA547" s="91"/>
      <c r="AB547" s="91"/>
      <c r="AC547" s="91"/>
      <c r="AD547" s="91"/>
      <c r="AE547" s="91"/>
    </row>
    <row r="548" spans="11:31" x14ac:dyDescent="0.2">
      <c r="K548" s="83"/>
      <c r="V548" s="91"/>
      <c r="W548" s="91"/>
      <c r="X548" s="91"/>
      <c r="Y548" s="91"/>
      <c r="Z548" s="91"/>
      <c r="AA548" s="91"/>
      <c r="AB548" s="91"/>
      <c r="AC548" s="91"/>
      <c r="AD548" s="91"/>
      <c r="AE548" s="91"/>
    </row>
    <row r="549" spans="11:31" x14ac:dyDescent="0.2">
      <c r="K549" s="83"/>
      <c r="V549" s="91"/>
      <c r="W549" s="91"/>
      <c r="X549" s="91"/>
      <c r="Y549" s="91"/>
      <c r="Z549" s="91"/>
      <c r="AA549" s="91"/>
      <c r="AB549" s="91"/>
      <c r="AC549" s="91"/>
      <c r="AD549" s="91"/>
      <c r="AE549" s="91"/>
    </row>
    <row r="550" spans="11:31" x14ac:dyDescent="0.2">
      <c r="K550" s="83"/>
      <c r="V550" s="91"/>
      <c r="W550" s="91"/>
      <c r="X550" s="91"/>
      <c r="Y550" s="91"/>
      <c r="Z550" s="91"/>
      <c r="AA550" s="91"/>
      <c r="AB550" s="91"/>
      <c r="AC550" s="91"/>
      <c r="AD550" s="91"/>
      <c r="AE550" s="91"/>
    </row>
    <row r="551" spans="11:31" x14ac:dyDescent="0.2">
      <c r="K551" s="83"/>
      <c r="V551" s="91"/>
      <c r="W551" s="91"/>
      <c r="X551" s="91"/>
      <c r="Y551" s="91"/>
      <c r="Z551" s="91"/>
      <c r="AA551" s="91"/>
      <c r="AB551" s="91"/>
      <c r="AC551" s="91"/>
      <c r="AD551" s="91"/>
      <c r="AE551" s="91"/>
    </row>
    <row r="552" spans="11:31" x14ac:dyDescent="0.2">
      <c r="K552" s="83"/>
      <c r="V552" s="91"/>
      <c r="W552" s="91"/>
      <c r="X552" s="91"/>
      <c r="Y552" s="91"/>
      <c r="Z552" s="91"/>
      <c r="AA552" s="91"/>
      <c r="AB552" s="91"/>
      <c r="AC552" s="91"/>
      <c r="AD552" s="91"/>
      <c r="AE552" s="91"/>
    </row>
    <row r="553" spans="11:31" x14ac:dyDescent="0.2">
      <c r="K553" s="83"/>
      <c r="V553" s="91"/>
      <c r="W553" s="91"/>
      <c r="X553" s="91"/>
      <c r="Y553" s="91"/>
      <c r="Z553" s="91"/>
      <c r="AA553" s="91"/>
      <c r="AB553" s="91"/>
      <c r="AC553" s="91"/>
      <c r="AD553" s="91"/>
      <c r="AE553" s="91"/>
    </row>
    <row r="554" spans="11:31" x14ac:dyDescent="0.2">
      <c r="K554" s="83"/>
      <c r="V554" s="91"/>
      <c r="W554" s="91"/>
      <c r="X554" s="91"/>
      <c r="Y554" s="91"/>
      <c r="Z554" s="91"/>
      <c r="AA554" s="91"/>
      <c r="AB554" s="91"/>
      <c r="AC554" s="91"/>
      <c r="AD554" s="91"/>
      <c r="AE554" s="91"/>
    </row>
    <row r="555" spans="11:31" x14ac:dyDescent="0.2">
      <c r="K555" s="83"/>
      <c r="V555" s="91"/>
      <c r="W555" s="91"/>
      <c r="X555" s="91"/>
      <c r="Y555" s="91"/>
      <c r="Z555" s="91"/>
      <c r="AA555" s="91"/>
      <c r="AB555" s="91"/>
      <c r="AC555" s="91"/>
      <c r="AD555" s="91"/>
      <c r="AE555" s="91"/>
    </row>
    <row r="556" spans="11:31" x14ac:dyDescent="0.2">
      <c r="K556" s="83"/>
      <c r="V556" s="91"/>
      <c r="W556" s="91"/>
      <c r="X556" s="91"/>
      <c r="Y556" s="91"/>
      <c r="Z556" s="91"/>
      <c r="AA556" s="91"/>
      <c r="AB556" s="91"/>
      <c r="AC556" s="91"/>
      <c r="AD556" s="91"/>
      <c r="AE556" s="91"/>
    </row>
    <row r="557" spans="11:31" x14ac:dyDescent="0.2">
      <c r="K557" s="83"/>
      <c r="V557" s="91"/>
      <c r="W557" s="91"/>
      <c r="X557" s="91"/>
      <c r="Y557" s="91"/>
      <c r="Z557" s="91"/>
      <c r="AA557" s="91"/>
      <c r="AB557" s="91"/>
      <c r="AC557" s="91"/>
      <c r="AD557" s="91"/>
      <c r="AE557" s="91"/>
    </row>
    <row r="558" spans="11:31" x14ac:dyDescent="0.2">
      <c r="K558" s="83"/>
      <c r="V558" s="91"/>
      <c r="W558" s="91"/>
      <c r="X558" s="91"/>
      <c r="Y558" s="91"/>
      <c r="Z558" s="91"/>
      <c r="AA558" s="91"/>
      <c r="AB558" s="91"/>
      <c r="AC558" s="91"/>
      <c r="AD558" s="91"/>
      <c r="AE558" s="91"/>
    </row>
    <row r="559" spans="11:31" x14ac:dyDescent="0.2">
      <c r="K559" s="83"/>
      <c r="V559" s="91"/>
      <c r="W559" s="91"/>
      <c r="X559" s="91"/>
      <c r="Y559" s="91"/>
      <c r="Z559" s="91"/>
      <c r="AA559" s="91"/>
      <c r="AB559" s="91"/>
      <c r="AC559" s="91"/>
      <c r="AD559" s="91"/>
      <c r="AE559" s="91"/>
    </row>
    <row r="560" spans="11:31" x14ac:dyDescent="0.2">
      <c r="K560" s="83"/>
      <c r="V560" s="91"/>
      <c r="W560" s="91"/>
      <c r="X560" s="91"/>
      <c r="Y560" s="91"/>
      <c r="Z560" s="91"/>
      <c r="AA560" s="91"/>
      <c r="AB560" s="91"/>
      <c r="AC560" s="91"/>
      <c r="AD560" s="91"/>
      <c r="AE560" s="91"/>
    </row>
    <row r="561" spans="11:31" x14ac:dyDescent="0.2">
      <c r="K561" s="83"/>
      <c r="V561" s="91"/>
      <c r="W561" s="91"/>
      <c r="X561" s="91"/>
      <c r="Y561" s="91"/>
      <c r="Z561" s="91"/>
      <c r="AA561" s="91"/>
      <c r="AB561" s="91"/>
      <c r="AC561" s="91"/>
      <c r="AD561" s="91"/>
      <c r="AE561" s="91"/>
    </row>
    <row r="562" spans="11:31" x14ac:dyDescent="0.2">
      <c r="K562" s="83"/>
      <c r="V562" s="91"/>
      <c r="W562" s="91"/>
      <c r="X562" s="91"/>
      <c r="Y562" s="91"/>
      <c r="Z562" s="91"/>
      <c r="AA562" s="91"/>
      <c r="AB562" s="91"/>
      <c r="AC562" s="91"/>
      <c r="AD562" s="91"/>
      <c r="AE562" s="91"/>
    </row>
    <row r="563" spans="11:31" x14ac:dyDescent="0.2">
      <c r="K563" s="83"/>
      <c r="V563" s="91"/>
      <c r="W563" s="91"/>
      <c r="X563" s="91"/>
      <c r="Y563" s="91"/>
      <c r="Z563" s="91"/>
      <c r="AA563" s="91"/>
      <c r="AB563" s="91"/>
      <c r="AC563" s="91"/>
      <c r="AD563" s="91"/>
      <c r="AE563" s="91"/>
    </row>
    <row r="564" spans="11:31" x14ac:dyDescent="0.2">
      <c r="K564" s="83"/>
      <c r="V564" s="91"/>
      <c r="W564" s="91"/>
      <c r="X564" s="91"/>
      <c r="Y564" s="91"/>
      <c r="Z564" s="91"/>
      <c r="AA564" s="91"/>
      <c r="AB564" s="91"/>
      <c r="AC564" s="91"/>
      <c r="AD564" s="91"/>
      <c r="AE564" s="91"/>
    </row>
    <row r="565" spans="11:31" x14ac:dyDescent="0.2">
      <c r="K565" s="83"/>
      <c r="V565" s="91"/>
      <c r="W565" s="91"/>
      <c r="X565" s="91"/>
      <c r="Y565" s="91"/>
      <c r="Z565" s="91"/>
      <c r="AA565" s="91"/>
      <c r="AB565" s="91"/>
      <c r="AC565" s="91"/>
      <c r="AD565" s="91"/>
      <c r="AE565" s="91"/>
    </row>
    <row r="566" spans="11:31" x14ac:dyDescent="0.2">
      <c r="K566" s="83"/>
      <c r="V566" s="91"/>
      <c r="W566" s="91"/>
      <c r="X566" s="91"/>
      <c r="Y566" s="91"/>
      <c r="Z566" s="91"/>
      <c r="AA566" s="91"/>
      <c r="AB566" s="91"/>
      <c r="AC566" s="91"/>
      <c r="AD566" s="91"/>
      <c r="AE566" s="91"/>
    </row>
    <row r="567" spans="11:31" x14ac:dyDescent="0.2">
      <c r="K567" s="83"/>
      <c r="V567" s="91"/>
      <c r="W567" s="91"/>
      <c r="X567" s="91"/>
      <c r="Y567" s="91"/>
      <c r="Z567" s="91"/>
      <c r="AA567" s="91"/>
      <c r="AB567" s="91"/>
      <c r="AC567" s="91"/>
      <c r="AD567" s="91"/>
      <c r="AE567" s="91"/>
    </row>
    <row r="568" spans="11:31" x14ac:dyDescent="0.2">
      <c r="K568" s="83"/>
      <c r="V568" s="91"/>
      <c r="W568" s="91"/>
      <c r="X568" s="91"/>
      <c r="Y568" s="91"/>
      <c r="Z568" s="91"/>
      <c r="AA568" s="91"/>
      <c r="AB568" s="91"/>
      <c r="AC568" s="91"/>
      <c r="AD568" s="91"/>
      <c r="AE568" s="91"/>
    </row>
    <row r="569" spans="11:31" x14ac:dyDescent="0.2">
      <c r="K569" s="83"/>
      <c r="V569" s="91"/>
      <c r="W569" s="91"/>
      <c r="X569" s="91"/>
      <c r="Y569" s="91"/>
      <c r="Z569" s="91"/>
      <c r="AA569" s="91"/>
      <c r="AB569" s="91"/>
      <c r="AC569" s="91"/>
      <c r="AD569" s="91"/>
      <c r="AE569" s="91"/>
    </row>
    <row r="570" spans="11:31" x14ac:dyDescent="0.2">
      <c r="K570" s="83"/>
      <c r="V570" s="91"/>
      <c r="W570" s="91"/>
      <c r="X570" s="91"/>
      <c r="Y570" s="91"/>
      <c r="Z570" s="91"/>
      <c r="AA570" s="91"/>
      <c r="AB570" s="91"/>
      <c r="AC570" s="91"/>
      <c r="AD570" s="91"/>
      <c r="AE570" s="91"/>
    </row>
    <row r="571" spans="11:31" x14ac:dyDescent="0.2">
      <c r="K571" s="83"/>
      <c r="V571" s="91"/>
      <c r="W571" s="91"/>
      <c r="X571" s="91"/>
      <c r="Y571" s="91"/>
      <c r="Z571" s="91"/>
      <c r="AA571" s="91"/>
      <c r="AB571" s="91"/>
      <c r="AC571" s="91"/>
      <c r="AD571" s="91"/>
      <c r="AE571" s="91"/>
    </row>
    <row r="572" spans="11:31" x14ac:dyDescent="0.2">
      <c r="K572" s="83"/>
      <c r="V572" s="91"/>
      <c r="W572" s="91"/>
      <c r="X572" s="91"/>
      <c r="Y572" s="91"/>
      <c r="Z572" s="91"/>
      <c r="AA572" s="91"/>
      <c r="AB572" s="91"/>
      <c r="AC572" s="91"/>
      <c r="AD572" s="91"/>
      <c r="AE572" s="91"/>
    </row>
    <row r="573" spans="11:31" x14ac:dyDescent="0.2">
      <c r="K573" s="83"/>
      <c r="V573" s="91"/>
      <c r="W573" s="91"/>
      <c r="X573" s="91"/>
      <c r="Y573" s="91"/>
      <c r="Z573" s="91"/>
      <c r="AA573" s="91"/>
      <c r="AB573" s="91"/>
      <c r="AC573" s="91"/>
      <c r="AD573" s="91"/>
      <c r="AE573" s="91"/>
    </row>
    <row r="574" spans="11:31" x14ac:dyDescent="0.2">
      <c r="K574" s="83"/>
      <c r="V574" s="91"/>
      <c r="W574" s="91"/>
      <c r="X574" s="91"/>
      <c r="Y574" s="91"/>
      <c r="Z574" s="91"/>
      <c r="AA574" s="91"/>
      <c r="AB574" s="91"/>
      <c r="AC574" s="91"/>
      <c r="AD574" s="91"/>
      <c r="AE574" s="91"/>
    </row>
    <row r="575" spans="11:31" x14ac:dyDescent="0.2">
      <c r="K575" s="83"/>
      <c r="V575" s="91"/>
      <c r="W575" s="91"/>
      <c r="X575" s="91"/>
      <c r="Y575" s="91"/>
      <c r="Z575" s="91"/>
      <c r="AA575" s="91"/>
      <c r="AB575" s="91"/>
      <c r="AC575" s="91"/>
      <c r="AD575" s="91"/>
      <c r="AE575" s="91"/>
    </row>
    <row r="576" spans="11:31" x14ac:dyDescent="0.2">
      <c r="K576" s="83"/>
      <c r="V576" s="91"/>
      <c r="W576" s="91"/>
      <c r="X576" s="91"/>
      <c r="Y576" s="91"/>
      <c r="Z576" s="91"/>
      <c r="AA576" s="91"/>
      <c r="AB576" s="91"/>
      <c r="AC576" s="91"/>
      <c r="AD576" s="91"/>
      <c r="AE576" s="91"/>
    </row>
    <row r="577" spans="11:31" x14ac:dyDescent="0.2">
      <c r="K577" s="83"/>
      <c r="V577" s="91"/>
      <c r="W577" s="91"/>
      <c r="X577" s="91"/>
      <c r="Y577" s="91"/>
      <c r="Z577" s="91"/>
      <c r="AA577" s="91"/>
      <c r="AB577" s="91"/>
      <c r="AC577" s="91"/>
      <c r="AD577" s="91"/>
      <c r="AE577" s="91"/>
    </row>
    <row r="578" spans="11:31" x14ac:dyDescent="0.2">
      <c r="K578" s="83"/>
      <c r="V578" s="91"/>
      <c r="W578" s="91"/>
      <c r="X578" s="91"/>
      <c r="Y578" s="91"/>
      <c r="Z578" s="91"/>
      <c r="AA578" s="91"/>
      <c r="AB578" s="91"/>
      <c r="AC578" s="91"/>
      <c r="AD578" s="91"/>
      <c r="AE578" s="91"/>
    </row>
    <row r="579" spans="11:31" x14ac:dyDescent="0.2">
      <c r="K579" s="83"/>
      <c r="V579" s="91"/>
      <c r="W579" s="91"/>
      <c r="X579" s="91"/>
      <c r="Y579" s="91"/>
      <c r="Z579" s="91"/>
      <c r="AA579" s="91"/>
      <c r="AB579" s="91"/>
      <c r="AC579" s="91"/>
      <c r="AD579" s="91"/>
      <c r="AE579" s="91"/>
    </row>
    <row r="580" spans="11:31" x14ac:dyDescent="0.2">
      <c r="K580" s="83"/>
      <c r="V580" s="91"/>
      <c r="W580" s="91"/>
      <c r="X580" s="91"/>
      <c r="Y580" s="91"/>
      <c r="Z580" s="91"/>
      <c r="AA580" s="91"/>
      <c r="AB580" s="91"/>
      <c r="AC580" s="91"/>
      <c r="AD580" s="91"/>
      <c r="AE580" s="91"/>
    </row>
    <row r="581" spans="11:31" x14ac:dyDescent="0.2">
      <c r="K581" s="83"/>
      <c r="V581" s="91"/>
      <c r="W581" s="91"/>
      <c r="X581" s="91"/>
      <c r="Y581" s="91"/>
      <c r="Z581" s="91"/>
      <c r="AA581" s="91"/>
      <c r="AB581" s="91"/>
      <c r="AC581" s="91"/>
      <c r="AD581" s="91"/>
      <c r="AE581" s="91"/>
    </row>
    <row r="582" spans="11:31" x14ac:dyDescent="0.2">
      <c r="K582" s="83"/>
      <c r="V582" s="91"/>
      <c r="W582" s="91"/>
      <c r="X582" s="91"/>
      <c r="Y582" s="91"/>
      <c r="Z582" s="91"/>
      <c r="AA582" s="91"/>
      <c r="AB582" s="91"/>
      <c r="AC582" s="91"/>
      <c r="AD582" s="91"/>
      <c r="AE582" s="91"/>
    </row>
    <row r="583" spans="11:31" x14ac:dyDescent="0.2">
      <c r="K583" s="83"/>
      <c r="V583" s="91"/>
      <c r="W583" s="91"/>
      <c r="X583" s="91"/>
      <c r="Y583" s="91"/>
      <c r="Z583" s="91"/>
      <c r="AA583" s="91"/>
      <c r="AB583" s="91"/>
      <c r="AC583" s="91"/>
      <c r="AD583" s="91"/>
      <c r="AE583" s="91"/>
    </row>
    <row r="584" spans="11:31" x14ac:dyDescent="0.2">
      <c r="K584" s="83"/>
      <c r="V584" s="91"/>
      <c r="W584" s="91"/>
      <c r="X584" s="91"/>
      <c r="Y584" s="91"/>
      <c r="Z584" s="91"/>
      <c r="AA584" s="91"/>
      <c r="AB584" s="91"/>
      <c r="AC584" s="91"/>
      <c r="AD584" s="91"/>
      <c r="AE584" s="91"/>
    </row>
    <row r="585" spans="11:31" x14ac:dyDescent="0.2">
      <c r="K585" s="83"/>
      <c r="V585" s="91"/>
      <c r="W585" s="91"/>
      <c r="X585" s="91"/>
      <c r="Y585" s="91"/>
      <c r="Z585" s="91"/>
      <c r="AA585" s="91"/>
      <c r="AB585" s="91"/>
      <c r="AC585" s="91"/>
      <c r="AD585" s="91"/>
      <c r="AE585" s="91"/>
    </row>
    <row r="586" spans="11:31" x14ac:dyDescent="0.2">
      <c r="K586" s="83"/>
      <c r="V586" s="91"/>
      <c r="W586" s="91"/>
      <c r="X586" s="91"/>
      <c r="Y586" s="91"/>
      <c r="Z586" s="91"/>
      <c r="AA586" s="91"/>
      <c r="AB586" s="91"/>
      <c r="AC586" s="91"/>
      <c r="AD586" s="91"/>
      <c r="AE586" s="91"/>
    </row>
    <row r="587" spans="11:31" x14ac:dyDescent="0.2">
      <c r="K587" s="83"/>
      <c r="V587" s="91"/>
      <c r="W587" s="91"/>
      <c r="X587" s="91"/>
      <c r="Y587" s="91"/>
      <c r="Z587" s="91"/>
      <c r="AA587" s="91"/>
      <c r="AB587" s="91"/>
      <c r="AC587" s="91"/>
      <c r="AD587" s="91"/>
      <c r="AE587" s="91"/>
    </row>
    <row r="588" spans="11:31" x14ac:dyDescent="0.2">
      <c r="K588" s="83"/>
      <c r="V588" s="91"/>
      <c r="W588" s="91"/>
      <c r="X588" s="91"/>
      <c r="Y588" s="91"/>
      <c r="Z588" s="91"/>
      <c r="AA588" s="91"/>
      <c r="AB588" s="91"/>
      <c r="AC588" s="91"/>
      <c r="AD588" s="91"/>
      <c r="AE588" s="91"/>
    </row>
    <row r="589" spans="11:31" x14ac:dyDescent="0.2">
      <c r="K589" s="83"/>
      <c r="V589" s="91"/>
      <c r="W589" s="91"/>
      <c r="X589" s="91"/>
      <c r="Y589" s="91"/>
      <c r="Z589" s="91"/>
      <c r="AA589" s="91"/>
      <c r="AB589" s="91"/>
      <c r="AC589" s="91"/>
      <c r="AD589" s="91"/>
      <c r="AE589" s="91"/>
    </row>
    <row r="590" spans="11:31" x14ac:dyDescent="0.2">
      <c r="K590" s="83"/>
      <c r="V590" s="91"/>
      <c r="W590" s="91"/>
      <c r="X590" s="91"/>
      <c r="Y590" s="91"/>
      <c r="Z590" s="91"/>
      <c r="AA590" s="91"/>
      <c r="AB590" s="91"/>
      <c r="AC590" s="91"/>
      <c r="AD590" s="91"/>
      <c r="AE590" s="91"/>
    </row>
    <row r="591" spans="11:31" x14ac:dyDescent="0.2">
      <c r="K591" s="83"/>
      <c r="V591" s="91"/>
      <c r="W591" s="91"/>
      <c r="X591" s="91"/>
      <c r="Y591" s="91"/>
      <c r="Z591" s="91"/>
      <c r="AA591" s="91"/>
      <c r="AB591" s="91"/>
      <c r="AC591" s="91"/>
      <c r="AD591" s="91"/>
      <c r="AE591" s="91"/>
    </row>
    <row r="592" spans="11:31" x14ac:dyDescent="0.2">
      <c r="K592" s="83"/>
      <c r="V592" s="91"/>
      <c r="W592" s="91"/>
      <c r="X592" s="91"/>
      <c r="Y592" s="91"/>
      <c r="Z592" s="91"/>
      <c r="AA592" s="91"/>
      <c r="AB592" s="91"/>
      <c r="AC592" s="91"/>
      <c r="AD592" s="91"/>
      <c r="AE592" s="91"/>
    </row>
    <row r="593" spans="11:31" x14ac:dyDescent="0.2">
      <c r="K593" s="83"/>
      <c r="V593" s="91"/>
      <c r="W593" s="91"/>
      <c r="X593" s="91"/>
      <c r="Y593" s="91"/>
      <c r="Z593" s="91"/>
      <c r="AA593" s="91"/>
      <c r="AB593" s="91"/>
      <c r="AC593" s="91"/>
      <c r="AD593" s="91"/>
      <c r="AE593" s="91"/>
    </row>
    <row r="594" spans="11:31" x14ac:dyDescent="0.2">
      <c r="K594" s="83"/>
      <c r="V594" s="91"/>
      <c r="W594" s="91"/>
      <c r="X594" s="91"/>
      <c r="Y594" s="91"/>
      <c r="Z594" s="91"/>
      <c r="AA594" s="91"/>
      <c r="AB594" s="91"/>
      <c r="AC594" s="91"/>
      <c r="AD594" s="91"/>
      <c r="AE594" s="91"/>
    </row>
    <row r="595" spans="11:31" x14ac:dyDescent="0.2">
      <c r="K595" s="83"/>
      <c r="V595" s="91"/>
      <c r="W595" s="91"/>
      <c r="X595" s="91"/>
      <c r="Y595" s="91"/>
      <c r="Z595" s="91"/>
      <c r="AA595" s="91"/>
      <c r="AB595" s="91"/>
      <c r="AC595" s="91"/>
      <c r="AD595" s="91"/>
      <c r="AE595" s="91"/>
    </row>
    <row r="596" spans="11:31" x14ac:dyDescent="0.2">
      <c r="K596" s="83"/>
      <c r="V596" s="91"/>
      <c r="W596" s="91"/>
      <c r="X596" s="91"/>
      <c r="Y596" s="91"/>
      <c r="Z596" s="91"/>
      <c r="AA596" s="91"/>
      <c r="AB596" s="91"/>
      <c r="AC596" s="91"/>
      <c r="AD596" s="91"/>
      <c r="AE596" s="91"/>
    </row>
    <row r="597" spans="11:31" x14ac:dyDescent="0.2">
      <c r="K597" s="83"/>
      <c r="V597" s="91"/>
      <c r="W597" s="91"/>
      <c r="X597" s="91"/>
      <c r="Y597" s="91"/>
      <c r="Z597" s="91"/>
      <c r="AA597" s="91"/>
      <c r="AB597" s="91"/>
      <c r="AC597" s="91"/>
      <c r="AD597" s="91"/>
      <c r="AE597" s="91"/>
    </row>
    <row r="598" spans="11:31" x14ac:dyDescent="0.2">
      <c r="K598" s="83"/>
      <c r="V598" s="91"/>
      <c r="W598" s="91"/>
      <c r="X598" s="91"/>
      <c r="Y598" s="91"/>
      <c r="Z598" s="91"/>
      <c r="AA598" s="91"/>
      <c r="AB598" s="91"/>
      <c r="AC598" s="91"/>
      <c r="AD598" s="91"/>
      <c r="AE598" s="91"/>
    </row>
    <row r="599" spans="11:31" x14ac:dyDescent="0.2">
      <c r="K599" s="83"/>
      <c r="V599" s="91"/>
      <c r="W599" s="91"/>
      <c r="X599" s="91"/>
      <c r="Y599" s="91"/>
      <c r="Z599" s="91"/>
      <c r="AA599" s="91"/>
      <c r="AB599" s="91"/>
      <c r="AC599" s="91"/>
      <c r="AD599" s="91"/>
      <c r="AE599" s="91"/>
    </row>
    <row r="600" spans="11:31" x14ac:dyDescent="0.2">
      <c r="K600" s="83"/>
      <c r="V600" s="91"/>
      <c r="W600" s="91"/>
      <c r="X600" s="91"/>
      <c r="Y600" s="91"/>
      <c r="Z600" s="91"/>
      <c r="AA600" s="91"/>
      <c r="AB600" s="91"/>
      <c r="AC600" s="91"/>
      <c r="AD600" s="91"/>
      <c r="AE600" s="91"/>
    </row>
    <row r="601" spans="11:31" x14ac:dyDescent="0.2">
      <c r="K601" s="83"/>
      <c r="V601" s="91"/>
      <c r="W601" s="91"/>
      <c r="X601" s="91"/>
      <c r="Y601" s="91"/>
      <c r="Z601" s="91"/>
      <c r="AA601" s="91"/>
      <c r="AB601" s="91"/>
      <c r="AC601" s="91"/>
      <c r="AD601" s="91"/>
      <c r="AE601" s="91"/>
    </row>
    <row r="602" spans="11:31" x14ac:dyDescent="0.2">
      <c r="K602" s="83"/>
      <c r="V602" s="91"/>
      <c r="W602" s="91"/>
      <c r="X602" s="91"/>
      <c r="Y602" s="91"/>
      <c r="Z602" s="91"/>
      <c r="AA602" s="91"/>
      <c r="AB602" s="91"/>
      <c r="AC602" s="91"/>
      <c r="AD602" s="91"/>
      <c r="AE602" s="91"/>
    </row>
    <row r="603" spans="11:31" x14ac:dyDescent="0.2">
      <c r="K603" s="83"/>
      <c r="V603" s="91"/>
      <c r="W603" s="91"/>
      <c r="X603" s="91"/>
      <c r="Y603" s="91"/>
      <c r="Z603" s="91"/>
      <c r="AA603" s="91"/>
      <c r="AB603" s="91"/>
      <c r="AC603" s="91"/>
      <c r="AD603" s="91"/>
      <c r="AE603" s="91"/>
    </row>
    <row r="604" spans="11:31" x14ac:dyDescent="0.2">
      <c r="K604" s="83"/>
      <c r="V604" s="91"/>
      <c r="W604" s="91"/>
      <c r="X604" s="91"/>
      <c r="Y604" s="91"/>
      <c r="Z604" s="91"/>
      <c r="AA604" s="91"/>
      <c r="AB604" s="91"/>
      <c r="AC604" s="91"/>
      <c r="AD604" s="91"/>
      <c r="AE604" s="91"/>
    </row>
    <row r="605" spans="11:31" x14ac:dyDescent="0.2">
      <c r="K605" s="83"/>
      <c r="V605" s="91"/>
      <c r="W605" s="91"/>
      <c r="X605" s="91"/>
      <c r="Y605" s="91"/>
      <c r="Z605" s="91"/>
      <c r="AA605" s="91"/>
      <c r="AB605" s="91"/>
      <c r="AC605" s="91"/>
      <c r="AD605" s="91"/>
      <c r="AE605" s="91"/>
    </row>
    <row r="606" spans="11:31" x14ac:dyDescent="0.2">
      <c r="K606" s="83"/>
      <c r="V606" s="91"/>
      <c r="W606" s="91"/>
      <c r="X606" s="91"/>
      <c r="Y606" s="91"/>
      <c r="Z606" s="91"/>
      <c r="AA606" s="91"/>
      <c r="AB606" s="91"/>
      <c r="AC606" s="91"/>
      <c r="AD606" s="91"/>
      <c r="AE606" s="91"/>
    </row>
    <row r="607" spans="11:31" x14ac:dyDescent="0.2">
      <c r="K607" s="83"/>
      <c r="V607" s="91"/>
      <c r="W607" s="91"/>
      <c r="X607" s="91"/>
      <c r="Y607" s="91"/>
      <c r="Z607" s="91"/>
      <c r="AA607" s="91"/>
      <c r="AB607" s="91"/>
      <c r="AC607" s="91"/>
      <c r="AD607" s="91"/>
      <c r="AE607" s="91"/>
    </row>
    <row r="608" spans="11:31" x14ac:dyDescent="0.2">
      <c r="K608" s="83"/>
      <c r="V608" s="91"/>
      <c r="W608" s="91"/>
      <c r="X608" s="91"/>
      <c r="Y608" s="91"/>
      <c r="Z608" s="91"/>
      <c r="AA608" s="91"/>
      <c r="AB608" s="91"/>
      <c r="AC608" s="91"/>
      <c r="AD608" s="91"/>
      <c r="AE608" s="91"/>
    </row>
    <row r="609" spans="11:31" x14ac:dyDescent="0.2">
      <c r="K609" s="83"/>
      <c r="V609" s="91"/>
      <c r="W609" s="91"/>
      <c r="X609" s="91"/>
      <c r="Y609" s="91"/>
      <c r="Z609" s="91"/>
      <c r="AA609" s="91"/>
      <c r="AB609" s="91"/>
      <c r="AC609" s="91"/>
      <c r="AD609" s="91"/>
      <c r="AE609" s="91"/>
    </row>
    <row r="610" spans="11:31" x14ac:dyDescent="0.2">
      <c r="K610" s="83"/>
      <c r="V610" s="91"/>
      <c r="W610" s="91"/>
      <c r="X610" s="91"/>
      <c r="Y610" s="91"/>
      <c r="Z610" s="91"/>
      <c r="AA610" s="91"/>
      <c r="AB610" s="91"/>
      <c r="AC610" s="91"/>
      <c r="AD610" s="91"/>
      <c r="AE610" s="91"/>
    </row>
    <row r="611" spans="11:31" x14ac:dyDescent="0.2">
      <c r="K611" s="83"/>
      <c r="V611" s="91"/>
      <c r="W611" s="91"/>
      <c r="X611" s="91"/>
      <c r="Y611" s="91"/>
      <c r="Z611" s="91"/>
      <c r="AA611" s="91"/>
      <c r="AB611" s="91"/>
      <c r="AC611" s="91"/>
      <c r="AD611" s="91"/>
      <c r="AE611" s="91"/>
    </row>
    <row r="612" spans="11:31" x14ac:dyDescent="0.2">
      <c r="K612" s="83"/>
      <c r="V612" s="91"/>
      <c r="W612" s="91"/>
      <c r="X612" s="91"/>
      <c r="Y612" s="91"/>
      <c r="Z612" s="91"/>
      <c r="AA612" s="91"/>
      <c r="AB612" s="91"/>
      <c r="AC612" s="91"/>
      <c r="AD612" s="91"/>
      <c r="AE612" s="91"/>
    </row>
    <row r="613" spans="11:31" x14ac:dyDescent="0.2">
      <c r="K613" s="83"/>
      <c r="V613" s="91"/>
      <c r="W613" s="91"/>
      <c r="X613" s="91"/>
      <c r="Y613" s="91"/>
      <c r="Z613" s="91"/>
      <c r="AA613" s="91"/>
      <c r="AB613" s="91"/>
      <c r="AC613" s="91"/>
      <c r="AD613" s="91"/>
      <c r="AE613" s="91"/>
    </row>
    <row r="614" spans="11:31" x14ac:dyDescent="0.2">
      <c r="K614" s="83"/>
      <c r="V614" s="91"/>
      <c r="W614" s="91"/>
      <c r="X614" s="91"/>
      <c r="Y614" s="91"/>
      <c r="Z614" s="91"/>
      <c r="AA614" s="91"/>
      <c r="AB614" s="91"/>
      <c r="AC614" s="91"/>
      <c r="AD614" s="91"/>
      <c r="AE614" s="91"/>
    </row>
    <row r="615" spans="11:31" x14ac:dyDescent="0.2">
      <c r="K615" s="83"/>
      <c r="V615" s="91"/>
      <c r="W615" s="91"/>
      <c r="X615" s="91"/>
      <c r="Y615" s="91"/>
      <c r="Z615" s="91"/>
      <c r="AA615" s="91"/>
      <c r="AB615" s="91"/>
      <c r="AC615" s="91"/>
      <c r="AD615" s="91"/>
      <c r="AE615" s="91"/>
    </row>
    <row r="616" spans="11:31" x14ac:dyDescent="0.2">
      <c r="K616" s="83"/>
      <c r="V616" s="91"/>
      <c r="W616" s="91"/>
      <c r="X616" s="91"/>
      <c r="Y616" s="91"/>
      <c r="Z616" s="91"/>
      <c r="AA616" s="91"/>
      <c r="AB616" s="91"/>
      <c r="AC616" s="91"/>
      <c r="AD616" s="91"/>
      <c r="AE616" s="91"/>
    </row>
    <row r="617" spans="11:31" x14ac:dyDescent="0.2">
      <c r="K617" s="83"/>
      <c r="V617" s="91"/>
      <c r="W617" s="91"/>
      <c r="X617" s="91"/>
      <c r="Y617" s="91"/>
      <c r="Z617" s="91"/>
      <c r="AA617" s="91"/>
      <c r="AB617" s="91"/>
      <c r="AC617" s="91"/>
      <c r="AD617" s="91"/>
      <c r="AE617" s="91"/>
    </row>
    <row r="618" spans="11:31" x14ac:dyDescent="0.2">
      <c r="K618" s="83"/>
      <c r="V618" s="91"/>
      <c r="W618" s="91"/>
      <c r="X618" s="91"/>
      <c r="Y618" s="91"/>
      <c r="Z618" s="91"/>
      <c r="AA618" s="91"/>
      <c r="AB618" s="91"/>
      <c r="AC618" s="91"/>
      <c r="AD618" s="91"/>
      <c r="AE618" s="91"/>
    </row>
    <row r="619" spans="11:31" x14ac:dyDescent="0.2">
      <c r="K619" s="83"/>
      <c r="V619" s="91"/>
      <c r="W619" s="91"/>
      <c r="X619" s="91"/>
      <c r="Y619" s="91"/>
      <c r="Z619" s="91"/>
      <c r="AA619" s="91"/>
      <c r="AB619" s="91"/>
      <c r="AC619" s="91"/>
      <c r="AD619" s="91"/>
      <c r="AE619" s="91"/>
    </row>
    <row r="620" spans="11:31" x14ac:dyDescent="0.2">
      <c r="K620" s="83"/>
      <c r="V620" s="91"/>
      <c r="W620" s="91"/>
      <c r="X620" s="91"/>
      <c r="Y620" s="91"/>
      <c r="Z620" s="91"/>
      <c r="AA620" s="91"/>
      <c r="AB620" s="91"/>
      <c r="AC620" s="91"/>
      <c r="AD620" s="91"/>
      <c r="AE620" s="91"/>
    </row>
    <row r="621" spans="11:31" x14ac:dyDescent="0.2">
      <c r="K621" s="83"/>
      <c r="V621" s="91"/>
      <c r="W621" s="91"/>
      <c r="X621" s="91"/>
      <c r="Y621" s="91"/>
      <c r="Z621" s="91"/>
      <c r="AA621" s="91"/>
      <c r="AB621" s="91"/>
      <c r="AC621" s="91"/>
      <c r="AD621" s="91"/>
      <c r="AE621" s="91"/>
    </row>
    <row r="622" spans="11:31" x14ac:dyDescent="0.2">
      <c r="K622" s="83"/>
      <c r="V622" s="91"/>
      <c r="W622" s="91"/>
      <c r="X622" s="91"/>
      <c r="Y622" s="91"/>
      <c r="Z622" s="91"/>
      <c r="AA622" s="91"/>
      <c r="AB622" s="91"/>
      <c r="AC622" s="91"/>
      <c r="AD622" s="91"/>
      <c r="AE622" s="91"/>
    </row>
    <row r="623" spans="11:31" x14ac:dyDescent="0.2">
      <c r="K623" s="83"/>
      <c r="V623" s="91"/>
      <c r="W623" s="91"/>
      <c r="X623" s="91"/>
      <c r="Y623" s="91"/>
      <c r="Z623" s="91"/>
      <c r="AA623" s="91"/>
      <c r="AB623" s="91"/>
      <c r="AC623" s="91"/>
      <c r="AD623" s="91"/>
      <c r="AE623" s="91"/>
    </row>
    <row r="624" spans="11:31" x14ac:dyDescent="0.2">
      <c r="K624" s="83"/>
      <c r="V624" s="91"/>
      <c r="W624" s="91"/>
      <c r="X624" s="91"/>
      <c r="Y624" s="91"/>
      <c r="Z624" s="91"/>
      <c r="AA624" s="91"/>
      <c r="AB624" s="91"/>
      <c r="AC624" s="91"/>
      <c r="AD624" s="91"/>
      <c r="AE624" s="91"/>
    </row>
    <row r="625" spans="11:31" x14ac:dyDescent="0.2">
      <c r="K625" s="83"/>
      <c r="V625" s="91"/>
      <c r="W625" s="91"/>
      <c r="X625" s="91"/>
      <c r="Y625" s="91"/>
      <c r="Z625" s="91"/>
      <c r="AA625" s="91"/>
      <c r="AB625" s="91"/>
      <c r="AC625" s="91"/>
      <c r="AD625" s="91"/>
      <c r="AE625" s="91"/>
    </row>
    <row r="626" spans="11:31" x14ac:dyDescent="0.2">
      <c r="K626" s="83"/>
      <c r="V626" s="91"/>
      <c r="W626" s="91"/>
      <c r="X626" s="91"/>
      <c r="Y626" s="91"/>
      <c r="Z626" s="91"/>
      <c r="AA626" s="91"/>
      <c r="AB626" s="91"/>
      <c r="AC626" s="91"/>
      <c r="AD626" s="91"/>
      <c r="AE626" s="91"/>
    </row>
    <row r="627" spans="11:31" x14ac:dyDescent="0.2">
      <c r="K627" s="83"/>
      <c r="V627" s="91"/>
      <c r="W627" s="91"/>
      <c r="X627" s="91"/>
      <c r="Y627" s="91"/>
      <c r="Z627" s="91"/>
      <c r="AA627" s="91"/>
      <c r="AB627" s="91"/>
      <c r="AC627" s="91"/>
      <c r="AD627" s="91"/>
      <c r="AE627" s="91"/>
    </row>
    <row r="628" spans="11:31" x14ac:dyDescent="0.2">
      <c r="K628" s="83"/>
      <c r="V628" s="91"/>
      <c r="W628" s="91"/>
      <c r="X628" s="91"/>
      <c r="Y628" s="91"/>
      <c r="Z628" s="91"/>
      <c r="AA628" s="91"/>
      <c r="AB628" s="91"/>
      <c r="AC628" s="91"/>
      <c r="AD628" s="91"/>
      <c r="AE628" s="91"/>
    </row>
    <row r="629" spans="11:31" x14ac:dyDescent="0.2">
      <c r="K629" s="83"/>
      <c r="V629" s="91"/>
      <c r="W629" s="91"/>
      <c r="X629" s="91"/>
      <c r="Y629" s="91"/>
      <c r="Z629" s="91"/>
      <c r="AA629" s="91"/>
      <c r="AB629" s="91"/>
      <c r="AC629" s="91"/>
      <c r="AD629" s="91"/>
      <c r="AE629" s="91"/>
    </row>
    <row r="630" spans="11:31" x14ac:dyDescent="0.2">
      <c r="K630" s="83"/>
      <c r="V630" s="91"/>
      <c r="W630" s="91"/>
      <c r="X630" s="91"/>
      <c r="Y630" s="91"/>
      <c r="Z630" s="91"/>
      <c r="AA630" s="91"/>
      <c r="AB630" s="91"/>
      <c r="AC630" s="91"/>
      <c r="AD630" s="91"/>
      <c r="AE630" s="91"/>
    </row>
    <row r="631" spans="11:31" x14ac:dyDescent="0.2">
      <c r="K631" s="83"/>
      <c r="V631" s="91"/>
      <c r="W631" s="91"/>
      <c r="X631" s="91"/>
      <c r="Y631" s="91"/>
      <c r="Z631" s="91"/>
      <c r="AA631" s="91"/>
      <c r="AB631" s="91"/>
      <c r="AC631" s="91"/>
      <c r="AD631" s="91"/>
      <c r="AE631" s="91"/>
    </row>
    <row r="632" spans="11:31" x14ac:dyDescent="0.2">
      <c r="K632" s="83"/>
      <c r="V632" s="91"/>
      <c r="W632" s="91"/>
      <c r="X632" s="91"/>
      <c r="Y632" s="91"/>
      <c r="Z632" s="91"/>
      <c r="AA632" s="91"/>
      <c r="AB632" s="91"/>
      <c r="AC632" s="91"/>
      <c r="AD632" s="91"/>
      <c r="AE632" s="91"/>
    </row>
    <row r="633" spans="11:31" x14ac:dyDescent="0.2">
      <c r="K633" s="83"/>
      <c r="V633" s="91"/>
      <c r="W633" s="91"/>
      <c r="X633" s="91"/>
      <c r="Y633" s="91"/>
      <c r="Z633" s="91"/>
      <c r="AA633" s="91"/>
      <c r="AB633" s="91"/>
      <c r="AC633" s="91"/>
      <c r="AD633" s="91"/>
      <c r="AE633" s="91"/>
    </row>
    <row r="634" spans="11:31" x14ac:dyDescent="0.2">
      <c r="K634" s="83"/>
      <c r="V634" s="91"/>
      <c r="W634" s="91"/>
      <c r="X634" s="91"/>
      <c r="Y634" s="91"/>
      <c r="Z634" s="91"/>
      <c r="AA634" s="91"/>
      <c r="AB634" s="91"/>
      <c r="AC634" s="91"/>
      <c r="AD634" s="91"/>
      <c r="AE634" s="91"/>
    </row>
    <row r="635" spans="11:31" x14ac:dyDescent="0.2">
      <c r="K635" s="83"/>
      <c r="V635" s="91"/>
      <c r="W635" s="91"/>
      <c r="X635" s="91"/>
      <c r="Y635" s="91"/>
      <c r="Z635" s="91"/>
      <c r="AA635" s="91"/>
      <c r="AB635" s="91"/>
      <c r="AC635" s="91"/>
      <c r="AD635" s="91"/>
      <c r="AE635" s="91"/>
    </row>
    <row r="636" spans="11:31" x14ac:dyDescent="0.2">
      <c r="K636" s="83"/>
      <c r="V636" s="91"/>
      <c r="W636" s="91"/>
      <c r="X636" s="91"/>
      <c r="Y636" s="91"/>
      <c r="Z636" s="91"/>
      <c r="AA636" s="91"/>
      <c r="AB636" s="91"/>
      <c r="AC636" s="91"/>
      <c r="AD636" s="91"/>
      <c r="AE636" s="91"/>
    </row>
    <row r="637" spans="11:31" x14ac:dyDescent="0.2">
      <c r="K637" s="83"/>
      <c r="V637" s="91"/>
      <c r="W637" s="91"/>
      <c r="X637" s="91"/>
      <c r="Y637" s="91"/>
      <c r="Z637" s="91"/>
      <c r="AA637" s="91"/>
      <c r="AB637" s="91"/>
      <c r="AC637" s="91"/>
      <c r="AD637" s="91"/>
      <c r="AE637" s="91"/>
    </row>
    <row r="638" spans="11:31" x14ac:dyDescent="0.2">
      <c r="K638" s="83"/>
      <c r="V638" s="91"/>
      <c r="W638" s="91"/>
      <c r="X638" s="91"/>
      <c r="Y638" s="91"/>
      <c r="Z638" s="91"/>
      <c r="AA638" s="91"/>
      <c r="AB638" s="91"/>
      <c r="AC638" s="91"/>
      <c r="AD638" s="91"/>
      <c r="AE638" s="91"/>
    </row>
    <row r="639" spans="11:31" x14ac:dyDescent="0.2">
      <c r="K639" s="83"/>
      <c r="V639" s="91"/>
      <c r="W639" s="91"/>
      <c r="X639" s="91"/>
      <c r="Y639" s="91"/>
      <c r="Z639" s="91"/>
      <c r="AA639" s="91"/>
      <c r="AB639" s="91"/>
      <c r="AC639" s="91"/>
      <c r="AD639" s="91"/>
      <c r="AE639" s="91"/>
    </row>
    <row r="640" spans="11:31" x14ac:dyDescent="0.2">
      <c r="K640" s="83"/>
      <c r="V640" s="91"/>
      <c r="W640" s="91"/>
      <c r="X640" s="91"/>
      <c r="Y640" s="91"/>
      <c r="Z640" s="91"/>
      <c r="AA640" s="91"/>
      <c r="AB640" s="91"/>
      <c r="AC640" s="91"/>
      <c r="AD640" s="91"/>
      <c r="AE640" s="91"/>
    </row>
    <row r="641" spans="11:31" x14ac:dyDescent="0.2">
      <c r="K641" s="83"/>
      <c r="V641" s="91"/>
      <c r="W641" s="91"/>
      <c r="X641" s="91"/>
      <c r="Y641" s="91"/>
      <c r="Z641" s="91"/>
      <c r="AA641" s="91"/>
      <c r="AB641" s="91"/>
      <c r="AC641" s="91"/>
      <c r="AD641" s="91"/>
      <c r="AE641" s="91"/>
    </row>
    <row r="642" spans="11:31" x14ac:dyDescent="0.2">
      <c r="K642" s="83"/>
      <c r="V642" s="91"/>
      <c r="W642" s="91"/>
      <c r="X642" s="91"/>
      <c r="Y642" s="91"/>
      <c r="Z642" s="91"/>
      <c r="AA642" s="91"/>
      <c r="AB642" s="91"/>
      <c r="AC642" s="91"/>
      <c r="AD642" s="91"/>
      <c r="AE642" s="91"/>
    </row>
    <row r="643" spans="11:31" x14ac:dyDescent="0.2">
      <c r="K643" s="83"/>
      <c r="V643" s="91"/>
      <c r="W643" s="91"/>
      <c r="X643" s="91"/>
      <c r="Y643" s="91"/>
      <c r="Z643" s="91"/>
      <c r="AA643" s="91"/>
      <c r="AB643" s="91"/>
      <c r="AC643" s="91"/>
      <c r="AD643" s="91"/>
      <c r="AE643" s="91"/>
    </row>
    <row r="644" spans="11:31" x14ac:dyDescent="0.2">
      <c r="K644" s="83"/>
      <c r="V644" s="91"/>
      <c r="W644" s="91"/>
      <c r="X644" s="91"/>
      <c r="Y644" s="91"/>
      <c r="Z644" s="91"/>
      <c r="AA644" s="91"/>
      <c r="AB644" s="91"/>
      <c r="AC644" s="91"/>
      <c r="AD644" s="91"/>
      <c r="AE644" s="91"/>
    </row>
    <row r="645" spans="11:31" x14ac:dyDescent="0.2">
      <c r="K645" s="83"/>
      <c r="V645" s="91"/>
      <c r="W645" s="91"/>
      <c r="X645" s="91"/>
      <c r="Y645" s="91"/>
      <c r="Z645" s="91"/>
      <c r="AA645" s="91"/>
      <c r="AB645" s="91"/>
      <c r="AC645" s="91"/>
      <c r="AD645" s="91"/>
      <c r="AE645" s="91"/>
    </row>
    <row r="646" spans="11:31" x14ac:dyDescent="0.2">
      <c r="K646" s="83"/>
      <c r="V646" s="91"/>
      <c r="W646" s="91"/>
      <c r="X646" s="91"/>
      <c r="Y646" s="91"/>
      <c r="Z646" s="91"/>
      <c r="AA646" s="91"/>
      <c r="AB646" s="91"/>
      <c r="AC646" s="91"/>
      <c r="AD646" s="91"/>
      <c r="AE646" s="91"/>
    </row>
    <row r="647" spans="11:31" x14ac:dyDescent="0.2">
      <c r="K647" s="83"/>
      <c r="V647" s="91"/>
      <c r="W647" s="91"/>
      <c r="X647" s="91"/>
      <c r="Y647" s="91"/>
      <c r="Z647" s="91"/>
      <c r="AA647" s="91"/>
      <c r="AB647" s="91"/>
      <c r="AC647" s="91"/>
      <c r="AD647" s="91"/>
      <c r="AE647" s="91"/>
    </row>
    <row r="648" spans="11:31" x14ac:dyDescent="0.2">
      <c r="K648" s="83"/>
      <c r="V648" s="91"/>
      <c r="W648" s="91"/>
      <c r="X648" s="91"/>
      <c r="Y648" s="91"/>
      <c r="Z648" s="91"/>
      <c r="AA648" s="91"/>
      <c r="AB648" s="91"/>
      <c r="AC648" s="91"/>
      <c r="AD648" s="91"/>
      <c r="AE648" s="91"/>
    </row>
    <row r="649" spans="11:31" x14ac:dyDescent="0.2">
      <c r="K649" s="83"/>
      <c r="V649" s="91"/>
      <c r="W649" s="91"/>
      <c r="X649" s="91"/>
      <c r="Y649" s="91"/>
      <c r="Z649" s="91"/>
      <c r="AA649" s="91"/>
      <c r="AB649" s="91"/>
      <c r="AC649" s="91"/>
      <c r="AD649" s="91"/>
      <c r="AE649" s="91"/>
    </row>
    <row r="650" spans="11:31" x14ac:dyDescent="0.2">
      <c r="K650" s="83"/>
      <c r="V650" s="91"/>
      <c r="W650" s="91"/>
      <c r="X650" s="91"/>
      <c r="Y650" s="91"/>
      <c r="Z650" s="91"/>
      <c r="AA650" s="91"/>
      <c r="AB650" s="91"/>
      <c r="AC650" s="91"/>
      <c r="AD650" s="91"/>
      <c r="AE650" s="91"/>
    </row>
    <row r="651" spans="11:31" x14ac:dyDescent="0.2">
      <c r="K651" s="83"/>
      <c r="V651" s="91"/>
      <c r="W651" s="91"/>
      <c r="X651" s="91"/>
      <c r="Y651" s="91"/>
      <c r="Z651" s="91"/>
      <c r="AA651" s="91"/>
      <c r="AB651" s="91"/>
      <c r="AC651" s="91"/>
      <c r="AD651" s="91"/>
      <c r="AE651" s="91"/>
    </row>
    <row r="652" spans="11:31" x14ac:dyDescent="0.2">
      <c r="K652" s="83"/>
      <c r="V652" s="91"/>
      <c r="W652" s="91"/>
      <c r="X652" s="91"/>
      <c r="Y652" s="91"/>
      <c r="Z652" s="91"/>
      <c r="AA652" s="91"/>
      <c r="AB652" s="91"/>
      <c r="AC652" s="91"/>
      <c r="AD652" s="91"/>
      <c r="AE652" s="91"/>
    </row>
    <row r="653" spans="11:31" x14ac:dyDescent="0.2">
      <c r="K653" s="83"/>
      <c r="V653" s="91"/>
      <c r="W653" s="91"/>
      <c r="X653" s="91"/>
      <c r="Y653" s="91"/>
      <c r="Z653" s="91"/>
      <c r="AA653" s="91"/>
      <c r="AB653" s="91"/>
      <c r="AC653" s="91"/>
      <c r="AD653" s="91"/>
      <c r="AE653" s="91"/>
    </row>
    <row r="654" spans="11:31" x14ac:dyDescent="0.2">
      <c r="K654" s="83"/>
      <c r="V654" s="91"/>
      <c r="W654" s="91"/>
      <c r="X654" s="91"/>
      <c r="Y654" s="91"/>
      <c r="Z654" s="91"/>
      <c r="AA654" s="91"/>
      <c r="AB654" s="91"/>
      <c r="AC654" s="91"/>
      <c r="AD654" s="91"/>
      <c r="AE654" s="91"/>
    </row>
    <row r="655" spans="11:31" x14ac:dyDescent="0.2">
      <c r="K655" s="83"/>
      <c r="V655" s="91"/>
      <c r="W655" s="91"/>
      <c r="X655" s="91"/>
      <c r="Y655" s="91"/>
      <c r="Z655" s="91"/>
      <c r="AA655" s="91"/>
      <c r="AB655" s="91"/>
      <c r="AC655" s="91"/>
      <c r="AD655" s="91"/>
      <c r="AE655" s="91"/>
    </row>
    <row r="656" spans="11:31" x14ac:dyDescent="0.2">
      <c r="K656" s="83"/>
      <c r="V656" s="91"/>
      <c r="W656" s="91"/>
      <c r="X656" s="91"/>
      <c r="Y656" s="91"/>
      <c r="Z656" s="91"/>
      <c r="AA656" s="91"/>
      <c r="AB656" s="91"/>
      <c r="AC656" s="91"/>
      <c r="AD656" s="91"/>
      <c r="AE656" s="91"/>
    </row>
    <row r="657" spans="11:31" x14ac:dyDescent="0.2">
      <c r="K657" s="83"/>
      <c r="V657" s="91"/>
      <c r="W657" s="91"/>
      <c r="X657" s="91"/>
      <c r="Y657" s="91"/>
      <c r="Z657" s="91"/>
      <c r="AA657" s="91"/>
      <c r="AB657" s="91"/>
      <c r="AC657" s="91"/>
      <c r="AD657" s="91"/>
      <c r="AE657" s="91"/>
    </row>
    <row r="658" spans="11:31" x14ac:dyDescent="0.2">
      <c r="K658" s="83"/>
      <c r="V658" s="91"/>
      <c r="W658" s="91"/>
      <c r="X658" s="91"/>
      <c r="Y658" s="91"/>
      <c r="Z658" s="91"/>
      <c r="AA658" s="91"/>
      <c r="AB658" s="91"/>
      <c r="AC658" s="91"/>
      <c r="AD658" s="91"/>
      <c r="AE658" s="91"/>
    </row>
    <row r="659" spans="11:31" x14ac:dyDescent="0.2">
      <c r="K659" s="83"/>
      <c r="V659" s="91"/>
      <c r="W659" s="91"/>
      <c r="X659" s="91"/>
      <c r="Y659" s="91"/>
      <c r="Z659" s="91"/>
      <c r="AA659" s="91"/>
      <c r="AB659" s="91"/>
      <c r="AC659" s="91"/>
      <c r="AD659" s="91"/>
      <c r="AE659" s="91"/>
    </row>
    <row r="660" spans="11:31" x14ac:dyDescent="0.2">
      <c r="K660" s="83"/>
      <c r="V660" s="91"/>
      <c r="W660" s="91"/>
      <c r="X660" s="91"/>
      <c r="Y660" s="91"/>
      <c r="Z660" s="91"/>
      <c r="AA660" s="91"/>
      <c r="AB660" s="91"/>
      <c r="AC660" s="91"/>
      <c r="AD660" s="91"/>
      <c r="AE660" s="91"/>
    </row>
    <row r="661" spans="11:31" x14ac:dyDescent="0.2">
      <c r="K661" s="83"/>
      <c r="V661" s="91"/>
      <c r="W661" s="91"/>
      <c r="X661" s="91"/>
      <c r="Y661" s="91"/>
      <c r="Z661" s="91"/>
      <c r="AA661" s="91"/>
      <c r="AB661" s="91"/>
      <c r="AC661" s="91"/>
      <c r="AD661" s="91"/>
      <c r="AE661" s="91"/>
    </row>
    <row r="662" spans="11:31" x14ac:dyDescent="0.2">
      <c r="K662" s="83"/>
      <c r="V662" s="91"/>
      <c r="W662" s="91"/>
      <c r="X662" s="91"/>
      <c r="Y662" s="91"/>
      <c r="Z662" s="91"/>
      <c r="AA662" s="91"/>
      <c r="AB662" s="91"/>
      <c r="AC662" s="91"/>
      <c r="AD662" s="91"/>
      <c r="AE662" s="91"/>
    </row>
    <row r="663" spans="11:31" x14ac:dyDescent="0.2">
      <c r="K663" s="83"/>
      <c r="V663" s="91"/>
      <c r="W663" s="91"/>
      <c r="X663" s="91"/>
      <c r="Y663" s="91"/>
      <c r="Z663" s="91"/>
      <c r="AA663" s="91"/>
      <c r="AB663" s="91"/>
      <c r="AC663" s="91"/>
      <c r="AD663" s="91"/>
      <c r="AE663" s="91"/>
    </row>
    <row r="664" spans="11:31" x14ac:dyDescent="0.2">
      <c r="K664" s="83"/>
      <c r="V664" s="91"/>
      <c r="W664" s="91"/>
      <c r="X664" s="91"/>
      <c r="Y664" s="91"/>
      <c r="Z664" s="91"/>
      <c r="AA664" s="91"/>
      <c r="AB664" s="91"/>
      <c r="AC664" s="91"/>
      <c r="AD664" s="91"/>
      <c r="AE664" s="91"/>
    </row>
    <row r="665" spans="11:31" x14ac:dyDescent="0.2">
      <c r="K665" s="83"/>
      <c r="V665" s="91"/>
      <c r="W665" s="91"/>
      <c r="X665" s="91"/>
      <c r="Y665" s="91"/>
      <c r="Z665" s="91"/>
      <c r="AA665" s="91"/>
      <c r="AB665" s="91"/>
      <c r="AC665" s="91"/>
      <c r="AD665" s="91"/>
      <c r="AE665" s="91"/>
    </row>
    <row r="666" spans="11:31" x14ac:dyDescent="0.2">
      <c r="K666" s="83"/>
      <c r="V666" s="91"/>
      <c r="W666" s="91"/>
      <c r="X666" s="91"/>
      <c r="Y666" s="91"/>
      <c r="Z666" s="91"/>
      <c r="AA666" s="91"/>
      <c r="AB666" s="91"/>
      <c r="AC666" s="91"/>
      <c r="AD666" s="91"/>
      <c r="AE666" s="91"/>
    </row>
    <row r="667" spans="11:31" x14ac:dyDescent="0.2">
      <c r="K667" s="83"/>
      <c r="V667" s="91"/>
      <c r="W667" s="91"/>
      <c r="X667" s="91"/>
      <c r="Y667" s="91"/>
      <c r="Z667" s="91"/>
      <c r="AA667" s="91"/>
      <c r="AB667" s="91"/>
      <c r="AC667" s="91"/>
      <c r="AD667" s="91"/>
      <c r="AE667" s="91"/>
    </row>
    <row r="668" spans="11:31" x14ac:dyDescent="0.2">
      <c r="K668" s="83"/>
      <c r="V668" s="91"/>
      <c r="W668" s="91"/>
      <c r="X668" s="91"/>
      <c r="Y668" s="91"/>
      <c r="Z668" s="91"/>
      <c r="AA668" s="91"/>
      <c r="AB668" s="91"/>
      <c r="AC668" s="91"/>
      <c r="AD668" s="91"/>
      <c r="AE668" s="91"/>
    </row>
    <row r="669" spans="11:31" x14ac:dyDescent="0.2">
      <c r="K669" s="83"/>
      <c r="V669" s="91"/>
      <c r="W669" s="91"/>
      <c r="X669" s="91"/>
      <c r="Y669" s="91"/>
      <c r="Z669" s="91"/>
      <c r="AA669" s="91"/>
      <c r="AB669" s="91"/>
      <c r="AC669" s="91"/>
      <c r="AD669" s="91"/>
      <c r="AE669" s="91"/>
    </row>
    <row r="670" spans="11:31" x14ac:dyDescent="0.2">
      <c r="K670" s="83"/>
      <c r="V670" s="91"/>
      <c r="W670" s="91"/>
      <c r="X670" s="91"/>
      <c r="Y670" s="91"/>
      <c r="Z670" s="91"/>
      <c r="AA670" s="91"/>
      <c r="AB670" s="91"/>
      <c r="AC670" s="91"/>
      <c r="AD670" s="91"/>
      <c r="AE670" s="91"/>
    </row>
    <row r="671" spans="11:31" x14ac:dyDescent="0.2">
      <c r="K671" s="83"/>
      <c r="V671" s="91"/>
      <c r="W671" s="91"/>
      <c r="X671" s="91"/>
      <c r="Y671" s="91"/>
      <c r="Z671" s="91"/>
      <c r="AA671" s="91"/>
      <c r="AB671" s="91"/>
      <c r="AC671" s="91"/>
      <c r="AD671" s="91"/>
      <c r="AE671" s="91"/>
    </row>
    <row r="672" spans="11:31" x14ac:dyDescent="0.2">
      <c r="K672" s="83"/>
      <c r="V672" s="91"/>
      <c r="W672" s="91"/>
      <c r="X672" s="91"/>
      <c r="Y672" s="91"/>
      <c r="Z672" s="91"/>
      <c r="AA672" s="91"/>
      <c r="AB672" s="91"/>
      <c r="AC672" s="91"/>
      <c r="AD672" s="91"/>
      <c r="AE672" s="91"/>
    </row>
    <row r="673" spans="11:31" x14ac:dyDescent="0.2">
      <c r="K673" s="83"/>
      <c r="V673" s="91"/>
      <c r="W673" s="91"/>
      <c r="X673" s="91"/>
      <c r="Y673" s="91"/>
      <c r="Z673" s="91"/>
      <c r="AA673" s="91"/>
      <c r="AB673" s="91"/>
      <c r="AC673" s="91"/>
      <c r="AD673" s="91"/>
      <c r="AE673" s="91"/>
    </row>
    <row r="674" spans="11:31" x14ac:dyDescent="0.2">
      <c r="K674" s="83"/>
      <c r="V674" s="91"/>
      <c r="W674" s="91"/>
      <c r="X674" s="91"/>
      <c r="Y674" s="91"/>
      <c r="Z674" s="91"/>
      <c r="AA674" s="91"/>
      <c r="AB674" s="91"/>
      <c r="AC674" s="91"/>
      <c r="AD674" s="91"/>
      <c r="AE674" s="91"/>
    </row>
    <row r="675" spans="11:31" x14ac:dyDescent="0.2">
      <c r="K675" s="83"/>
      <c r="V675" s="91"/>
      <c r="W675" s="91"/>
      <c r="X675" s="91"/>
      <c r="Y675" s="91"/>
      <c r="Z675" s="91"/>
      <c r="AA675" s="91"/>
      <c r="AB675" s="91"/>
      <c r="AC675" s="91"/>
      <c r="AD675" s="91"/>
      <c r="AE675" s="91"/>
    </row>
    <row r="676" spans="11:31" x14ac:dyDescent="0.2">
      <c r="K676" s="83"/>
      <c r="V676" s="91"/>
      <c r="W676" s="91"/>
      <c r="X676" s="91"/>
      <c r="Y676" s="91"/>
      <c r="Z676" s="91"/>
      <c r="AA676" s="91"/>
      <c r="AB676" s="91"/>
      <c r="AC676" s="91"/>
      <c r="AD676" s="91"/>
      <c r="AE676" s="91"/>
    </row>
    <row r="677" spans="11:31" x14ac:dyDescent="0.2">
      <c r="K677" s="83"/>
      <c r="V677" s="91"/>
      <c r="W677" s="91"/>
      <c r="X677" s="91"/>
      <c r="Y677" s="91"/>
      <c r="Z677" s="91"/>
      <c r="AA677" s="91"/>
      <c r="AB677" s="91"/>
      <c r="AC677" s="91"/>
      <c r="AD677" s="91"/>
      <c r="AE677" s="91"/>
    </row>
    <row r="678" spans="11:31" x14ac:dyDescent="0.2">
      <c r="K678" s="83"/>
      <c r="V678" s="91"/>
      <c r="W678" s="91"/>
      <c r="X678" s="91"/>
      <c r="Y678" s="91"/>
      <c r="Z678" s="91"/>
      <c r="AA678" s="91"/>
      <c r="AB678" s="91"/>
      <c r="AC678" s="91"/>
      <c r="AD678" s="91"/>
      <c r="AE678" s="91"/>
    </row>
    <row r="679" spans="11:31" x14ac:dyDescent="0.2">
      <c r="K679" s="83"/>
      <c r="V679" s="91"/>
      <c r="W679" s="91"/>
      <c r="X679" s="91"/>
      <c r="Y679" s="91"/>
      <c r="Z679" s="91"/>
      <c r="AA679" s="91"/>
      <c r="AB679" s="91"/>
      <c r="AC679" s="91"/>
      <c r="AD679" s="91"/>
      <c r="AE679" s="91"/>
    </row>
    <row r="680" spans="11:31" x14ac:dyDescent="0.2">
      <c r="K680" s="83"/>
      <c r="V680" s="91"/>
      <c r="W680" s="91"/>
      <c r="X680" s="91"/>
      <c r="Y680" s="91"/>
      <c r="Z680" s="91"/>
      <c r="AA680" s="91"/>
      <c r="AB680" s="91"/>
      <c r="AC680" s="91"/>
      <c r="AD680" s="91"/>
      <c r="AE680" s="91"/>
    </row>
    <row r="681" spans="11:31" x14ac:dyDescent="0.2">
      <c r="K681" s="83"/>
      <c r="V681" s="91"/>
      <c r="W681" s="91"/>
      <c r="X681" s="91"/>
      <c r="Y681" s="91"/>
      <c r="Z681" s="91"/>
      <c r="AA681" s="91"/>
      <c r="AB681" s="91"/>
      <c r="AC681" s="91"/>
      <c r="AD681" s="91"/>
      <c r="AE681" s="91"/>
    </row>
    <row r="682" spans="11:31" x14ac:dyDescent="0.2">
      <c r="K682" s="83"/>
      <c r="V682" s="91"/>
      <c r="W682" s="91"/>
      <c r="X682" s="91"/>
      <c r="Y682" s="91"/>
      <c r="Z682" s="91"/>
      <c r="AA682" s="91"/>
      <c r="AB682" s="91"/>
      <c r="AC682" s="91"/>
      <c r="AD682" s="91"/>
      <c r="AE682" s="91"/>
    </row>
    <row r="683" spans="11:31" x14ac:dyDescent="0.2">
      <c r="K683" s="83"/>
      <c r="V683" s="91"/>
      <c r="W683" s="91"/>
      <c r="X683" s="91"/>
      <c r="Y683" s="91"/>
      <c r="Z683" s="91"/>
      <c r="AA683" s="91"/>
      <c r="AB683" s="91"/>
      <c r="AC683" s="91"/>
      <c r="AD683" s="91"/>
      <c r="AE683" s="91"/>
    </row>
    <row r="684" spans="11:31" x14ac:dyDescent="0.2">
      <c r="K684" s="83"/>
      <c r="V684" s="91"/>
      <c r="W684" s="91"/>
      <c r="X684" s="91"/>
      <c r="Y684" s="91"/>
      <c r="Z684" s="91"/>
      <c r="AA684" s="91"/>
      <c r="AB684" s="91"/>
      <c r="AC684" s="91"/>
      <c r="AD684" s="91"/>
      <c r="AE684" s="91"/>
    </row>
    <row r="685" spans="11:31" x14ac:dyDescent="0.2">
      <c r="K685" s="83"/>
      <c r="V685" s="91"/>
      <c r="W685" s="91"/>
      <c r="X685" s="91"/>
      <c r="Y685" s="91"/>
      <c r="Z685" s="91"/>
      <c r="AA685" s="91"/>
      <c r="AB685" s="91"/>
      <c r="AC685" s="91"/>
      <c r="AD685" s="91"/>
      <c r="AE685" s="91"/>
    </row>
    <row r="686" spans="11:31" x14ac:dyDescent="0.2">
      <c r="K686" s="83"/>
      <c r="V686" s="91"/>
      <c r="W686" s="91"/>
      <c r="X686" s="91"/>
      <c r="Y686" s="91"/>
      <c r="Z686" s="91"/>
      <c r="AA686" s="91"/>
      <c r="AB686" s="91"/>
      <c r="AC686" s="91"/>
      <c r="AD686" s="91"/>
      <c r="AE686" s="91"/>
    </row>
    <row r="687" spans="11:31" x14ac:dyDescent="0.2">
      <c r="K687" s="83"/>
      <c r="V687" s="91"/>
      <c r="W687" s="91"/>
      <c r="X687" s="91"/>
      <c r="Y687" s="91"/>
      <c r="Z687" s="91"/>
      <c r="AA687" s="91"/>
      <c r="AB687" s="91"/>
      <c r="AC687" s="91"/>
      <c r="AD687" s="91"/>
      <c r="AE687" s="91"/>
    </row>
    <row r="688" spans="11:31" x14ac:dyDescent="0.2">
      <c r="K688" s="83"/>
      <c r="V688" s="91"/>
      <c r="W688" s="91"/>
      <c r="X688" s="91"/>
      <c r="Y688" s="91"/>
      <c r="Z688" s="91"/>
      <c r="AA688" s="91"/>
      <c r="AB688" s="91"/>
      <c r="AC688" s="91"/>
      <c r="AD688" s="91"/>
      <c r="AE688" s="91"/>
    </row>
    <row r="689" spans="11:31" x14ac:dyDescent="0.2">
      <c r="K689" s="83"/>
      <c r="V689" s="91"/>
      <c r="W689" s="91"/>
      <c r="X689" s="91"/>
      <c r="Y689" s="91"/>
      <c r="Z689" s="91"/>
      <c r="AA689" s="91"/>
      <c r="AB689" s="91"/>
      <c r="AC689" s="91"/>
      <c r="AD689" s="91"/>
      <c r="AE689" s="91"/>
    </row>
    <row r="690" spans="11:31" x14ac:dyDescent="0.2">
      <c r="K690" s="83"/>
      <c r="V690" s="91"/>
      <c r="W690" s="91"/>
      <c r="X690" s="91"/>
      <c r="Y690" s="91"/>
      <c r="Z690" s="91"/>
      <c r="AA690" s="91"/>
      <c r="AB690" s="91"/>
      <c r="AC690" s="91"/>
      <c r="AD690" s="91"/>
      <c r="AE690" s="91"/>
    </row>
    <row r="691" spans="11:31" x14ac:dyDescent="0.2">
      <c r="K691" s="83"/>
      <c r="V691" s="91"/>
      <c r="W691" s="91"/>
      <c r="X691" s="91"/>
      <c r="Y691" s="91"/>
      <c r="Z691" s="91"/>
      <c r="AA691" s="91"/>
      <c r="AB691" s="91"/>
      <c r="AC691" s="91"/>
      <c r="AD691" s="91"/>
      <c r="AE691" s="91"/>
    </row>
    <row r="692" spans="11:31" x14ac:dyDescent="0.2">
      <c r="K692" s="83"/>
      <c r="V692" s="91"/>
      <c r="W692" s="91"/>
      <c r="X692" s="91"/>
      <c r="Y692" s="91"/>
      <c r="Z692" s="91"/>
      <c r="AA692" s="91"/>
      <c r="AB692" s="91"/>
      <c r="AC692" s="91"/>
      <c r="AD692" s="91"/>
      <c r="AE692" s="91"/>
    </row>
    <row r="693" spans="11:31" x14ac:dyDescent="0.2">
      <c r="K693" s="83"/>
      <c r="V693" s="91"/>
      <c r="W693" s="91"/>
      <c r="X693" s="91"/>
      <c r="Y693" s="91"/>
      <c r="Z693" s="91"/>
      <c r="AA693" s="91"/>
      <c r="AB693" s="91"/>
      <c r="AC693" s="91"/>
      <c r="AD693" s="91"/>
      <c r="AE693" s="91"/>
    </row>
    <row r="694" spans="11:31" x14ac:dyDescent="0.2">
      <c r="K694" s="83"/>
      <c r="V694" s="91"/>
      <c r="W694" s="91"/>
      <c r="X694" s="91"/>
      <c r="Y694" s="91"/>
      <c r="Z694" s="91"/>
      <c r="AA694" s="91"/>
      <c r="AB694" s="91"/>
      <c r="AC694" s="91"/>
      <c r="AD694" s="91"/>
      <c r="AE694" s="91"/>
    </row>
    <row r="695" spans="11:31" x14ac:dyDescent="0.2">
      <c r="K695" s="83"/>
      <c r="V695" s="91"/>
      <c r="W695" s="91"/>
      <c r="X695" s="91"/>
      <c r="Y695" s="91"/>
      <c r="Z695" s="91"/>
      <c r="AA695" s="91"/>
      <c r="AB695" s="91"/>
      <c r="AC695" s="91"/>
      <c r="AD695" s="91"/>
      <c r="AE695" s="91"/>
    </row>
    <row r="696" spans="11:31" x14ac:dyDescent="0.2">
      <c r="K696" s="83"/>
      <c r="V696" s="91"/>
      <c r="W696" s="91"/>
      <c r="X696" s="91"/>
      <c r="Y696" s="91"/>
      <c r="Z696" s="91"/>
      <c r="AA696" s="91"/>
      <c r="AB696" s="91"/>
      <c r="AC696" s="91"/>
      <c r="AD696" s="91"/>
      <c r="AE696" s="91"/>
    </row>
    <row r="697" spans="11:31" x14ac:dyDescent="0.2">
      <c r="K697" s="83"/>
      <c r="V697" s="91"/>
      <c r="W697" s="91"/>
      <c r="X697" s="91"/>
      <c r="Y697" s="91"/>
      <c r="Z697" s="91"/>
      <c r="AA697" s="91"/>
      <c r="AB697" s="91"/>
      <c r="AC697" s="91"/>
      <c r="AD697" s="91"/>
      <c r="AE697" s="91"/>
    </row>
    <row r="698" spans="11:31" x14ac:dyDescent="0.2">
      <c r="K698" s="83"/>
      <c r="V698" s="91"/>
      <c r="W698" s="91"/>
      <c r="X698" s="91"/>
      <c r="Y698" s="91"/>
      <c r="Z698" s="91"/>
      <c r="AA698" s="91"/>
      <c r="AB698" s="91"/>
      <c r="AC698" s="91"/>
      <c r="AD698" s="91"/>
      <c r="AE698" s="91"/>
    </row>
    <row r="699" spans="11:31" x14ac:dyDescent="0.2">
      <c r="K699" s="83"/>
      <c r="V699" s="91"/>
      <c r="W699" s="91"/>
      <c r="X699" s="91"/>
      <c r="Y699" s="91"/>
      <c r="Z699" s="91"/>
      <c r="AA699" s="91"/>
      <c r="AB699" s="91"/>
      <c r="AC699" s="91"/>
      <c r="AD699" s="91"/>
      <c r="AE699" s="91"/>
    </row>
    <row r="700" spans="11:31" x14ac:dyDescent="0.2">
      <c r="K700" s="83"/>
      <c r="V700" s="91"/>
      <c r="W700" s="91"/>
      <c r="X700" s="91"/>
      <c r="Y700" s="91"/>
      <c r="Z700" s="91"/>
      <c r="AA700" s="91"/>
      <c r="AB700" s="91"/>
      <c r="AC700" s="91"/>
      <c r="AD700" s="91"/>
      <c r="AE700" s="91"/>
    </row>
    <row r="701" spans="11:31" x14ac:dyDescent="0.2">
      <c r="K701" s="83"/>
      <c r="V701" s="91"/>
      <c r="W701" s="91"/>
      <c r="X701" s="91"/>
      <c r="Y701" s="91"/>
      <c r="Z701" s="91"/>
      <c r="AA701" s="91"/>
      <c r="AB701" s="91"/>
      <c r="AC701" s="91"/>
      <c r="AD701" s="91"/>
      <c r="AE701" s="91"/>
    </row>
    <row r="702" spans="11:31" x14ac:dyDescent="0.2">
      <c r="K702" s="83"/>
      <c r="V702" s="91"/>
      <c r="W702" s="91"/>
      <c r="X702" s="91"/>
      <c r="Y702" s="91"/>
      <c r="Z702" s="91"/>
      <c r="AA702" s="91"/>
      <c r="AB702" s="91"/>
      <c r="AC702" s="91"/>
      <c r="AD702" s="91"/>
      <c r="AE702" s="91"/>
    </row>
    <row r="703" spans="11:31" x14ac:dyDescent="0.2">
      <c r="K703" s="83"/>
      <c r="V703" s="91"/>
      <c r="W703" s="91"/>
      <c r="X703" s="91"/>
      <c r="Y703" s="91"/>
      <c r="Z703" s="91"/>
      <c r="AA703" s="91"/>
      <c r="AB703" s="91"/>
      <c r="AC703" s="91"/>
      <c r="AD703" s="91"/>
      <c r="AE703" s="91"/>
    </row>
    <row r="704" spans="11:31" x14ac:dyDescent="0.2">
      <c r="K704" s="83"/>
      <c r="V704" s="91"/>
      <c r="W704" s="91"/>
      <c r="X704" s="91"/>
      <c r="Y704" s="91"/>
      <c r="Z704" s="91"/>
      <c r="AA704" s="91"/>
      <c r="AB704" s="91"/>
      <c r="AC704" s="91"/>
      <c r="AD704" s="91"/>
      <c r="AE704" s="91"/>
    </row>
    <row r="705" spans="11:31" x14ac:dyDescent="0.2">
      <c r="K705" s="83"/>
      <c r="V705" s="91"/>
      <c r="W705" s="91"/>
      <c r="X705" s="91"/>
      <c r="Y705" s="91"/>
      <c r="Z705" s="91"/>
      <c r="AA705" s="91"/>
      <c r="AB705" s="91"/>
      <c r="AC705" s="91"/>
      <c r="AD705" s="91"/>
      <c r="AE705" s="91"/>
    </row>
    <row r="706" spans="11:31" x14ac:dyDescent="0.2">
      <c r="K706" s="83"/>
      <c r="V706" s="91"/>
      <c r="W706" s="91"/>
      <c r="X706" s="91"/>
      <c r="Y706" s="91"/>
      <c r="Z706" s="91"/>
      <c r="AA706" s="91"/>
      <c r="AB706" s="91"/>
      <c r="AC706" s="91"/>
      <c r="AD706" s="91"/>
      <c r="AE706" s="91"/>
    </row>
    <row r="707" spans="11:31" x14ac:dyDescent="0.2">
      <c r="K707" s="83"/>
      <c r="V707" s="91"/>
      <c r="W707" s="91"/>
      <c r="X707" s="91"/>
      <c r="Y707" s="91"/>
      <c r="Z707" s="91"/>
      <c r="AA707" s="91"/>
      <c r="AB707" s="91"/>
      <c r="AC707" s="91"/>
      <c r="AD707" s="91"/>
      <c r="AE707" s="91"/>
    </row>
    <row r="708" spans="11:31" x14ac:dyDescent="0.2">
      <c r="K708" s="83"/>
      <c r="V708" s="91"/>
      <c r="W708" s="91"/>
      <c r="X708" s="91"/>
      <c r="Y708" s="91"/>
      <c r="Z708" s="91"/>
      <c r="AA708" s="91"/>
      <c r="AB708" s="91"/>
      <c r="AC708" s="91"/>
      <c r="AD708" s="91"/>
      <c r="AE708" s="91"/>
    </row>
    <row r="709" spans="11:31" x14ac:dyDescent="0.2">
      <c r="K709" s="83"/>
      <c r="V709" s="91"/>
      <c r="W709" s="91"/>
      <c r="X709" s="91"/>
      <c r="Y709" s="91"/>
      <c r="Z709" s="91"/>
      <c r="AA709" s="91"/>
      <c r="AB709" s="91"/>
      <c r="AC709" s="91"/>
      <c r="AD709" s="91"/>
      <c r="AE709" s="91"/>
    </row>
    <row r="710" spans="11:31" x14ac:dyDescent="0.2">
      <c r="K710" s="83"/>
      <c r="V710" s="91"/>
      <c r="W710" s="91"/>
      <c r="X710" s="91"/>
      <c r="Y710" s="91"/>
      <c r="Z710" s="91"/>
      <c r="AA710" s="91"/>
      <c r="AB710" s="91"/>
      <c r="AC710" s="91"/>
      <c r="AD710" s="91"/>
      <c r="AE710" s="91"/>
    </row>
    <row r="711" spans="11:31" x14ac:dyDescent="0.2">
      <c r="K711" s="83"/>
      <c r="V711" s="91"/>
      <c r="W711" s="91"/>
      <c r="X711" s="91"/>
      <c r="Y711" s="91"/>
      <c r="Z711" s="91"/>
      <c r="AA711" s="91"/>
      <c r="AB711" s="91"/>
      <c r="AC711" s="91"/>
      <c r="AD711" s="91"/>
      <c r="AE711" s="91"/>
    </row>
    <row r="712" spans="11:31" x14ac:dyDescent="0.2">
      <c r="K712" s="83"/>
      <c r="V712" s="91"/>
      <c r="W712" s="91"/>
      <c r="X712" s="91"/>
      <c r="Y712" s="91"/>
      <c r="Z712" s="91"/>
      <c r="AA712" s="91"/>
      <c r="AB712" s="91"/>
      <c r="AC712" s="91"/>
      <c r="AD712" s="91"/>
      <c r="AE712" s="91"/>
    </row>
    <row r="713" spans="11:31" x14ac:dyDescent="0.2">
      <c r="K713" s="83"/>
      <c r="V713" s="91"/>
      <c r="W713" s="91"/>
      <c r="X713" s="91"/>
      <c r="Y713" s="91"/>
      <c r="Z713" s="91"/>
      <c r="AA713" s="91"/>
      <c r="AB713" s="91"/>
      <c r="AC713" s="91"/>
      <c r="AD713" s="91"/>
      <c r="AE713" s="91"/>
    </row>
    <row r="714" spans="11:31" x14ac:dyDescent="0.2">
      <c r="K714" s="83"/>
      <c r="V714" s="91"/>
      <c r="W714" s="91"/>
      <c r="X714" s="91"/>
      <c r="Y714" s="91"/>
      <c r="Z714" s="91"/>
      <c r="AA714" s="91"/>
      <c r="AB714" s="91"/>
      <c r="AC714" s="91"/>
      <c r="AD714" s="91"/>
      <c r="AE714" s="91"/>
    </row>
    <row r="715" spans="11:31" x14ac:dyDescent="0.2">
      <c r="K715" s="83"/>
      <c r="V715" s="91"/>
      <c r="W715" s="91"/>
      <c r="X715" s="91"/>
      <c r="Y715" s="91"/>
      <c r="Z715" s="91"/>
      <c r="AA715" s="91"/>
      <c r="AB715" s="91"/>
      <c r="AC715" s="91"/>
      <c r="AD715" s="91"/>
      <c r="AE715" s="91"/>
    </row>
    <row r="716" spans="11:31" x14ac:dyDescent="0.2">
      <c r="K716" s="83"/>
      <c r="V716" s="91"/>
      <c r="W716" s="91"/>
      <c r="X716" s="91"/>
      <c r="Y716" s="91"/>
      <c r="Z716" s="91"/>
      <c r="AA716" s="91"/>
      <c r="AB716" s="91"/>
      <c r="AC716" s="91"/>
      <c r="AD716" s="91"/>
      <c r="AE716" s="91"/>
    </row>
    <row r="717" spans="11:31" x14ac:dyDescent="0.2">
      <c r="K717" s="83"/>
      <c r="V717" s="91"/>
      <c r="W717" s="91"/>
      <c r="X717" s="91"/>
      <c r="Y717" s="91"/>
      <c r="Z717" s="91"/>
      <c r="AA717" s="91"/>
      <c r="AB717" s="91"/>
      <c r="AC717" s="91"/>
      <c r="AD717" s="91"/>
      <c r="AE717" s="91"/>
    </row>
    <row r="718" spans="11:31" x14ac:dyDescent="0.2">
      <c r="K718" s="83"/>
      <c r="V718" s="91"/>
      <c r="W718" s="91"/>
      <c r="X718" s="91"/>
      <c r="Y718" s="91"/>
      <c r="Z718" s="91"/>
      <c r="AA718" s="91"/>
      <c r="AB718" s="91"/>
      <c r="AC718" s="91"/>
      <c r="AD718" s="91"/>
      <c r="AE718" s="91"/>
    </row>
    <row r="719" spans="11:31" x14ac:dyDescent="0.2">
      <c r="K719" s="83"/>
      <c r="V719" s="91"/>
      <c r="W719" s="91"/>
      <c r="X719" s="91"/>
      <c r="Y719" s="91"/>
      <c r="Z719" s="91"/>
      <c r="AA719" s="91"/>
      <c r="AB719" s="91"/>
      <c r="AC719" s="91"/>
      <c r="AD719" s="91"/>
      <c r="AE719" s="91"/>
    </row>
    <row r="720" spans="11:31" x14ac:dyDescent="0.2">
      <c r="K720" s="83"/>
      <c r="V720" s="91"/>
      <c r="W720" s="91"/>
      <c r="X720" s="91"/>
      <c r="Y720" s="91"/>
      <c r="Z720" s="91"/>
      <c r="AA720" s="91"/>
      <c r="AB720" s="91"/>
      <c r="AC720" s="91"/>
      <c r="AD720" s="91"/>
      <c r="AE720" s="91"/>
    </row>
    <row r="721" spans="11:31" x14ac:dyDescent="0.2">
      <c r="K721" s="83"/>
      <c r="V721" s="91"/>
      <c r="W721" s="91"/>
      <c r="X721" s="91"/>
      <c r="Y721" s="91"/>
      <c r="Z721" s="91"/>
      <c r="AA721" s="91"/>
      <c r="AB721" s="91"/>
      <c r="AC721" s="91"/>
      <c r="AD721" s="91"/>
      <c r="AE721" s="91"/>
    </row>
    <row r="722" spans="11:31" x14ac:dyDescent="0.2">
      <c r="K722" s="83"/>
      <c r="V722" s="91"/>
      <c r="W722" s="91"/>
      <c r="X722" s="91"/>
      <c r="Y722" s="91"/>
      <c r="Z722" s="91"/>
      <c r="AA722" s="91"/>
      <c r="AB722" s="91"/>
      <c r="AC722" s="91"/>
      <c r="AD722" s="91"/>
      <c r="AE722" s="91"/>
    </row>
    <row r="723" spans="11:31" x14ac:dyDescent="0.2">
      <c r="K723" s="83"/>
      <c r="V723" s="91"/>
      <c r="W723" s="91"/>
      <c r="X723" s="91"/>
      <c r="Y723" s="91"/>
      <c r="Z723" s="91"/>
      <c r="AA723" s="91"/>
      <c r="AB723" s="91"/>
      <c r="AC723" s="91"/>
      <c r="AD723" s="91"/>
      <c r="AE723" s="91"/>
    </row>
    <row r="724" spans="11:31" x14ac:dyDescent="0.2">
      <c r="K724" s="83"/>
      <c r="V724" s="91"/>
      <c r="W724" s="91"/>
      <c r="X724" s="91"/>
      <c r="Y724" s="91"/>
      <c r="Z724" s="91"/>
      <c r="AA724" s="91"/>
      <c r="AB724" s="91"/>
      <c r="AC724" s="91"/>
      <c r="AD724" s="91"/>
      <c r="AE724" s="91"/>
    </row>
    <row r="725" spans="11:31" x14ac:dyDescent="0.2">
      <c r="K725" s="83"/>
      <c r="V725" s="91"/>
      <c r="W725" s="91"/>
      <c r="X725" s="91"/>
      <c r="Y725" s="91"/>
      <c r="Z725" s="91"/>
      <c r="AA725" s="91"/>
      <c r="AB725" s="91"/>
      <c r="AC725" s="91"/>
      <c r="AD725" s="91"/>
      <c r="AE725" s="91"/>
    </row>
    <row r="726" spans="11:31" x14ac:dyDescent="0.2">
      <c r="K726" s="83"/>
      <c r="V726" s="91"/>
      <c r="W726" s="91"/>
      <c r="X726" s="91"/>
      <c r="Y726" s="91"/>
      <c r="Z726" s="91"/>
      <c r="AA726" s="91"/>
      <c r="AB726" s="91"/>
      <c r="AC726" s="91"/>
      <c r="AD726" s="91"/>
      <c r="AE726" s="91"/>
    </row>
    <row r="727" spans="11:31" x14ac:dyDescent="0.2">
      <c r="K727" s="83"/>
      <c r="V727" s="91"/>
      <c r="W727" s="91"/>
      <c r="X727" s="91"/>
      <c r="Y727" s="91"/>
      <c r="Z727" s="91"/>
      <c r="AA727" s="91"/>
      <c r="AB727" s="91"/>
      <c r="AC727" s="91"/>
      <c r="AD727" s="91"/>
      <c r="AE727" s="91"/>
    </row>
    <row r="728" spans="11:31" x14ac:dyDescent="0.2">
      <c r="K728" s="83"/>
      <c r="V728" s="91"/>
      <c r="W728" s="91"/>
      <c r="X728" s="91"/>
      <c r="Y728" s="91"/>
      <c r="Z728" s="91"/>
      <c r="AA728" s="91"/>
      <c r="AB728" s="91"/>
      <c r="AC728" s="91"/>
      <c r="AD728" s="91"/>
      <c r="AE728" s="91"/>
    </row>
    <row r="729" spans="11:31" x14ac:dyDescent="0.2">
      <c r="K729" s="83"/>
      <c r="V729" s="91"/>
      <c r="W729" s="91"/>
      <c r="X729" s="91"/>
      <c r="Y729" s="91"/>
      <c r="Z729" s="91"/>
      <c r="AA729" s="91"/>
      <c r="AB729" s="91"/>
      <c r="AC729" s="91"/>
      <c r="AD729" s="91"/>
      <c r="AE729" s="91"/>
    </row>
    <row r="730" spans="11:31" x14ac:dyDescent="0.2">
      <c r="K730" s="83"/>
      <c r="V730" s="91"/>
      <c r="W730" s="91"/>
      <c r="X730" s="91"/>
      <c r="Y730" s="91"/>
      <c r="Z730" s="91"/>
      <c r="AA730" s="91"/>
      <c r="AB730" s="91"/>
      <c r="AC730" s="91"/>
      <c r="AD730" s="91"/>
      <c r="AE730" s="91"/>
    </row>
    <row r="731" spans="11:31" x14ac:dyDescent="0.2">
      <c r="K731" s="83"/>
      <c r="V731" s="91"/>
      <c r="W731" s="91"/>
      <c r="X731" s="91"/>
      <c r="Y731" s="91"/>
      <c r="Z731" s="91"/>
      <c r="AA731" s="91"/>
      <c r="AB731" s="91"/>
      <c r="AC731" s="91"/>
      <c r="AD731" s="91"/>
      <c r="AE731" s="91"/>
    </row>
    <row r="732" spans="11:31" x14ac:dyDescent="0.2">
      <c r="K732" s="83"/>
      <c r="V732" s="91"/>
      <c r="W732" s="91"/>
      <c r="X732" s="91"/>
      <c r="Y732" s="91"/>
      <c r="Z732" s="91"/>
      <c r="AA732" s="91"/>
      <c r="AB732" s="91"/>
      <c r="AC732" s="91"/>
      <c r="AD732" s="91"/>
      <c r="AE732" s="91"/>
    </row>
    <row r="733" spans="11:31" x14ac:dyDescent="0.2">
      <c r="K733" s="83"/>
      <c r="V733" s="91"/>
      <c r="W733" s="91"/>
      <c r="X733" s="91"/>
      <c r="Y733" s="91"/>
      <c r="Z733" s="91"/>
      <c r="AA733" s="91"/>
      <c r="AB733" s="91"/>
      <c r="AC733" s="91"/>
      <c r="AD733" s="91"/>
      <c r="AE733" s="91"/>
    </row>
    <row r="734" spans="11:31" x14ac:dyDescent="0.2">
      <c r="K734" s="83"/>
      <c r="V734" s="91"/>
      <c r="W734" s="91"/>
      <c r="X734" s="91"/>
      <c r="Y734" s="91"/>
      <c r="Z734" s="91"/>
      <c r="AA734" s="91"/>
      <c r="AB734" s="91"/>
      <c r="AC734" s="91"/>
      <c r="AD734" s="91"/>
      <c r="AE734" s="91"/>
    </row>
    <row r="735" spans="11:31" x14ac:dyDescent="0.2">
      <c r="K735" s="83"/>
      <c r="V735" s="91"/>
      <c r="W735" s="91"/>
      <c r="X735" s="91"/>
      <c r="Y735" s="91"/>
      <c r="Z735" s="91"/>
      <c r="AA735" s="91"/>
      <c r="AB735" s="91"/>
      <c r="AC735" s="91"/>
      <c r="AD735" s="91"/>
      <c r="AE735" s="91"/>
    </row>
    <row r="736" spans="11:31" x14ac:dyDescent="0.2">
      <c r="K736" s="83"/>
      <c r="V736" s="91"/>
      <c r="W736" s="91"/>
      <c r="X736" s="91"/>
      <c r="Y736" s="91"/>
      <c r="Z736" s="91"/>
      <c r="AA736" s="91"/>
      <c r="AB736" s="91"/>
      <c r="AC736" s="91"/>
      <c r="AD736" s="91"/>
      <c r="AE736" s="91"/>
    </row>
    <row r="737" spans="11:31" x14ac:dyDescent="0.2">
      <c r="K737" s="83"/>
      <c r="V737" s="91"/>
      <c r="W737" s="91"/>
      <c r="X737" s="91"/>
      <c r="Y737" s="91"/>
      <c r="Z737" s="91"/>
      <c r="AA737" s="91"/>
      <c r="AB737" s="91"/>
      <c r="AC737" s="91"/>
      <c r="AD737" s="91"/>
      <c r="AE737" s="91"/>
    </row>
    <row r="738" spans="11:31" x14ac:dyDescent="0.2">
      <c r="K738" s="83"/>
      <c r="V738" s="91"/>
      <c r="W738" s="91"/>
      <c r="X738" s="91"/>
      <c r="Y738" s="91"/>
      <c r="Z738" s="91"/>
      <c r="AA738" s="91"/>
      <c r="AB738" s="91"/>
      <c r="AC738" s="91"/>
      <c r="AD738" s="91"/>
      <c r="AE738" s="91"/>
    </row>
    <row r="739" spans="11:31" x14ac:dyDescent="0.2">
      <c r="K739" s="83"/>
      <c r="V739" s="91"/>
      <c r="W739" s="91"/>
      <c r="X739" s="91"/>
      <c r="Y739" s="91"/>
      <c r="Z739" s="91"/>
      <c r="AA739" s="91"/>
      <c r="AB739" s="91"/>
      <c r="AC739" s="91"/>
      <c r="AD739" s="91"/>
      <c r="AE739" s="91"/>
    </row>
    <row r="740" spans="11:31" x14ac:dyDescent="0.2">
      <c r="K740" s="83"/>
      <c r="V740" s="91"/>
      <c r="W740" s="91"/>
      <c r="X740" s="91"/>
      <c r="Y740" s="91"/>
      <c r="Z740" s="91"/>
      <c r="AA740" s="91"/>
      <c r="AB740" s="91"/>
      <c r="AC740" s="91"/>
      <c r="AD740" s="91"/>
      <c r="AE740" s="91"/>
    </row>
    <row r="741" spans="11:31" x14ac:dyDescent="0.2">
      <c r="K741" s="83"/>
      <c r="V741" s="91"/>
      <c r="W741" s="91"/>
      <c r="X741" s="91"/>
      <c r="Y741" s="91"/>
      <c r="Z741" s="91"/>
      <c r="AA741" s="91"/>
      <c r="AB741" s="91"/>
      <c r="AC741" s="91"/>
      <c r="AD741" s="91"/>
      <c r="AE741" s="91"/>
    </row>
    <row r="742" spans="11:31" x14ac:dyDescent="0.2">
      <c r="K742" s="83"/>
      <c r="V742" s="91"/>
      <c r="W742" s="91"/>
      <c r="X742" s="91"/>
      <c r="Y742" s="91"/>
      <c r="Z742" s="91"/>
      <c r="AA742" s="91"/>
      <c r="AB742" s="91"/>
      <c r="AC742" s="91"/>
      <c r="AD742" s="91"/>
      <c r="AE742" s="91"/>
    </row>
    <row r="743" spans="11:31" x14ac:dyDescent="0.2">
      <c r="K743" s="83"/>
      <c r="V743" s="91"/>
      <c r="W743" s="91"/>
      <c r="X743" s="91"/>
      <c r="Y743" s="91"/>
      <c r="Z743" s="91"/>
      <c r="AA743" s="91"/>
      <c r="AB743" s="91"/>
      <c r="AC743" s="91"/>
      <c r="AD743" s="91"/>
      <c r="AE743" s="91"/>
    </row>
    <row r="744" spans="11:31" x14ac:dyDescent="0.2">
      <c r="K744" s="83"/>
      <c r="V744" s="91"/>
      <c r="W744" s="91"/>
      <c r="X744" s="91"/>
      <c r="Y744" s="91"/>
      <c r="Z744" s="91"/>
      <c r="AA744" s="91"/>
      <c r="AB744" s="91"/>
      <c r="AC744" s="91"/>
      <c r="AD744" s="91"/>
      <c r="AE744" s="91"/>
    </row>
    <row r="745" spans="11:31" x14ac:dyDescent="0.2">
      <c r="K745" s="83"/>
      <c r="V745" s="91"/>
      <c r="W745" s="91"/>
      <c r="X745" s="91"/>
      <c r="Y745" s="91"/>
      <c r="Z745" s="91"/>
      <c r="AA745" s="91"/>
      <c r="AB745" s="91"/>
      <c r="AC745" s="91"/>
      <c r="AD745" s="91"/>
      <c r="AE745" s="91"/>
    </row>
    <row r="746" spans="11:31" x14ac:dyDescent="0.2">
      <c r="K746" s="83"/>
      <c r="V746" s="91"/>
      <c r="W746" s="91"/>
      <c r="X746" s="91"/>
      <c r="Y746" s="91"/>
      <c r="Z746" s="91"/>
      <c r="AA746" s="91"/>
      <c r="AB746" s="91"/>
      <c r="AC746" s="91"/>
      <c r="AD746" s="91"/>
      <c r="AE746" s="91"/>
    </row>
    <row r="747" spans="11:31" x14ac:dyDescent="0.2">
      <c r="K747" s="83"/>
      <c r="V747" s="91"/>
      <c r="W747" s="91"/>
      <c r="X747" s="91"/>
      <c r="Y747" s="91"/>
      <c r="Z747" s="91"/>
      <c r="AA747" s="91"/>
      <c r="AB747" s="91"/>
      <c r="AC747" s="91"/>
      <c r="AD747" s="91"/>
      <c r="AE747" s="91"/>
    </row>
    <row r="748" spans="11:31" x14ac:dyDescent="0.2">
      <c r="K748" s="83"/>
      <c r="V748" s="91"/>
      <c r="W748" s="91"/>
      <c r="X748" s="91"/>
      <c r="Y748" s="91"/>
      <c r="Z748" s="91"/>
      <c r="AA748" s="91"/>
      <c r="AB748" s="91"/>
      <c r="AC748" s="91"/>
      <c r="AD748" s="91"/>
      <c r="AE748" s="91"/>
    </row>
    <row r="749" spans="11:31" x14ac:dyDescent="0.2">
      <c r="K749" s="83"/>
      <c r="V749" s="91"/>
      <c r="W749" s="91"/>
      <c r="X749" s="91"/>
      <c r="Y749" s="91"/>
      <c r="Z749" s="91"/>
      <c r="AA749" s="91"/>
      <c r="AB749" s="91"/>
      <c r="AC749" s="91"/>
      <c r="AD749" s="91"/>
      <c r="AE749" s="91"/>
    </row>
    <row r="750" spans="11:31" x14ac:dyDescent="0.2">
      <c r="K750" s="83"/>
      <c r="V750" s="91"/>
      <c r="W750" s="91"/>
      <c r="X750" s="91"/>
      <c r="Y750" s="91"/>
      <c r="Z750" s="91"/>
      <c r="AA750" s="91"/>
      <c r="AB750" s="91"/>
      <c r="AC750" s="91"/>
      <c r="AD750" s="91"/>
      <c r="AE750" s="91"/>
    </row>
    <row r="751" spans="11:31" x14ac:dyDescent="0.2">
      <c r="K751" s="83"/>
      <c r="V751" s="91"/>
      <c r="W751" s="91"/>
      <c r="X751" s="91"/>
      <c r="Y751" s="91"/>
      <c r="Z751" s="91"/>
      <c r="AA751" s="91"/>
      <c r="AB751" s="91"/>
      <c r="AC751" s="91"/>
      <c r="AD751" s="91"/>
      <c r="AE751" s="91"/>
    </row>
    <row r="752" spans="11:31" x14ac:dyDescent="0.2">
      <c r="K752" s="83"/>
      <c r="V752" s="91"/>
      <c r="W752" s="91"/>
      <c r="X752" s="91"/>
      <c r="Y752" s="91"/>
      <c r="Z752" s="91"/>
      <c r="AA752" s="91"/>
      <c r="AB752" s="91"/>
      <c r="AC752" s="91"/>
      <c r="AD752" s="91"/>
      <c r="AE752" s="91"/>
    </row>
    <row r="753" spans="11:31" x14ac:dyDescent="0.2">
      <c r="K753" s="83"/>
      <c r="V753" s="91"/>
      <c r="W753" s="91"/>
      <c r="X753" s="91"/>
      <c r="Y753" s="91"/>
      <c r="Z753" s="91"/>
      <c r="AA753" s="91"/>
      <c r="AB753" s="91"/>
      <c r="AC753" s="91"/>
      <c r="AD753" s="91"/>
      <c r="AE753" s="91"/>
    </row>
    <row r="754" spans="11:31" x14ac:dyDescent="0.2">
      <c r="K754" s="83"/>
      <c r="V754" s="91"/>
      <c r="W754" s="91"/>
      <c r="X754" s="91"/>
      <c r="Y754" s="91"/>
      <c r="Z754" s="91"/>
      <c r="AA754" s="91"/>
      <c r="AB754" s="91"/>
      <c r="AC754" s="91"/>
      <c r="AD754" s="91"/>
      <c r="AE754" s="91"/>
    </row>
    <row r="755" spans="11:31" x14ac:dyDescent="0.2">
      <c r="K755" s="83"/>
      <c r="V755" s="91"/>
      <c r="W755" s="91"/>
      <c r="X755" s="91"/>
      <c r="Y755" s="91"/>
      <c r="Z755" s="91"/>
      <c r="AA755" s="91"/>
      <c r="AB755" s="91"/>
      <c r="AC755" s="91"/>
      <c r="AD755" s="91"/>
      <c r="AE755" s="91"/>
    </row>
    <row r="756" spans="11:31" x14ac:dyDescent="0.2">
      <c r="K756" s="83"/>
      <c r="V756" s="91"/>
      <c r="W756" s="91"/>
      <c r="X756" s="91"/>
      <c r="Y756" s="91"/>
      <c r="Z756" s="91"/>
      <c r="AA756" s="91"/>
      <c r="AB756" s="91"/>
      <c r="AC756" s="91"/>
      <c r="AD756" s="91"/>
      <c r="AE756" s="91"/>
    </row>
    <row r="757" spans="11:31" x14ac:dyDescent="0.2">
      <c r="K757" s="83"/>
      <c r="V757" s="91"/>
      <c r="W757" s="91"/>
      <c r="X757" s="91"/>
      <c r="Y757" s="91"/>
      <c r="Z757" s="91"/>
      <c r="AA757" s="91"/>
      <c r="AB757" s="91"/>
      <c r="AC757" s="91"/>
      <c r="AD757" s="91"/>
      <c r="AE757" s="91"/>
    </row>
    <row r="758" spans="11:31" x14ac:dyDescent="0.2">
      <c r="K758" s="83"/>
      <c r="V758" s="91"/>
      <c r="W758" s="91"/>
      <c r="X758" s="91"/>
      <c r="Y758" s="91"/>
      <c r="Z758" s="91"/>
      <c r="AA758" s="91"/>
      <c r="AB758" s="91"/>
      <c r="AC758" s="91"/>
      <c r="AD758" s="91"/>
      <c r="AE758" s="91"/>
    </row>
    <row r="759" spans="11:31" x14ac:dyDescent="0.2">
      <c r="K759" s="83"/>
      <c r="V759" s="91"/>
      <c r="W759" s="91"/>
      <c r="X759" s="91"/>
      <c r="Y759" s="91"/>
      <c r="Z759" s="91"/>
      <c r="AA759" s="91"/>
      <c r="AB759" s="91"/>
      <c r="AC759" s="91"/>
      <c r="AD759" s="91"/>
      <c r="AE759" s="91"/>
    </row>
    <row r="760" spans="11:31" x14ac:dyDescent="0.2">
      <c r="K760" s="83"/>
      <c r="V760" s="91"/>
      <c r="W760" s="91"/>
      <c r="X760" s="91"/>
      <c r="Y760" s="91"/>
      <c r="Z760" s="91"/>
      <c r="AA760" s="91"/>
      <c r="AB760" s="91"/>
      <c r="AC760" s="91"/>
      <c r="AD760" s="91"/>
      <c r="AE760" s="91"/>
    </row>
    <row r="761" spans="11:31" x14ac:dyDescent="0.2">
      <c r="K761" s="83"/>
      <c r="V761" s="91"/>
      <c r="W761" s="91"/>
      <c r="X761" s="91"/>
      <c r="Y761" s="91"/>
      <c r="Z761" s="91"/>
      <c r="AA761" s="91"/>
      <c r="AB761" s="91"/>
      <c r="AC761" s="91"/>
      <c r="AD761" s="91"/>
      <c r="AE761" s="91"/>
    </row>
    <row r="762" spans="11:31" x14ac:dyDescent="0.2">
      <c r="K762" s="83"/>
      <c r="V762" s="91"/>
      <c r="W762" s="91"/>
      <c r="X762" s="91"/>
      <c r="Y762" s="91"/>
      <c r="Z762" s="91"/>
      <c r="AA762" s="91"/>
      <c r="AB762" s="91"/>
      <c r="AC762" s="91"/>
      <c r="AD762" s="91"/>
      <c r="AE762" s="91"/>
    </row>
    <row r="763" spans="11:31" x14ac:dyDescent="0.2">
      <c r="K763" s="83"/>
      <c r="V763" s="91"/>
      <c r="W763" s="91"/>
      <c r="X763" s="91"/>
      <c r="Y763" s="91"/>
      <c r="Z763" s="91"/>
      <c r="AA763" s="91"/>
      <c r="AB763" s="91"/>
      <c r="AC763" s="91"/>
      <c r="AD763" s="91"/>
      <c r="AE763" s="91"/>
    </row>
    <row r="764" spans="11:31" x14ac:dyDescent="0.2">
      <c r="K764" s="83"/>
      <c r="V764" s="91"/>
      <c r="W764" s="91"/>
      <c r="X764" s="91"/>
      <c r="Y764" s="91"/>
      <c r="Z764" s="91"/>
      <c r="AA764" s="91"/>
      <c r="AB764" s="91"/>
      <c r="AC764" s="91"/>
      <c r="AD764" s="91"/>
      <c r="AE764" s="91"/>
    </row>
    <row r="765" spans="11:31" x14ac:dyDescent="0.2">
      <c r="K765" s="83"/>
      <c r="V765" s="91"/>
      <c r="W765" s="91"/>
      <c r="X765" s="91"/>
      <c r="Y765" s="91"/>
      <c r="Z765" s="91"/>
      <c r="AA765" s="91"/>
      <c r="AB765" s="91"/>
      <c r="AC765" s="91"/>
      <c r="AD765" s="91"/>
      <c r="AE765" s="91"/>
    </row>
    <row r="766" spans="11:31" x14ac:dyDescent="0.2">
      <c r="K766" s="83"/>
      <c r="V766" s="91"/>
      <c r="W766" s="91"/>
      <c r="X766" s="91"/>
      <c r="Y766" s="91"/>
      <c r="Z766" s="91"/>
      <c r="AA766" s="91"/>
      <c r="AB766" s="91"/>
      <c r="AC766" s="91"/>
      <c r="AD766" s="91"/>
      <c r="AE766" s="91"/>
    </row>
    <row r="767" spans="11:31" x14ac:dyDescent="0.2">
      <c r="K767" s="83"/>
      <c r="V767" s="91"/>
      <c r="W767" s="91"/>
      <c r="X767" s="91"/>
      <c r="Y767" s="91"/>
      <c r="Z767" s="91"/>
      <c r="AA767" s="91"/>
      <c r="AB767" s="91"/>
      <c r="AC767" s="91"/>
      <c r="AD767" s="91"/>
      <c r="AE767" s="91"/>
    </row>
    <row r="768" spans="11:31" x14ac:dyDescent="0.2">
      <c r="K768" s="83"/>
      <c r="V768" s="91"/>
      <c r="W768" s="91"/>
      <c r="X768" s="91"/>
      <c r="Y768" s="91"/>
      <c r="Z768" s="91"/>
      <c r="AA768" s="91"/>
      <c r="AB768" s="91"/>
      <c r="AC768" s="91"/>
      <c r="AD768" s="91"/>
      <c r="AE768" s="91"/>
    </row>
    <row r="769" spans="11:31" x14ac:dyDescent="0.2">
      <c r="K769" s="83"/>
      <c r="V769" s="91"/>
      <c r="W769" s="91"/>
      <c r="X769" s="91"/>
      <c r="Y769" s="91"/>
      <c r="Z769" s="91"/>
      <c r="AA769" s="91"/>
      <c r="AB769" s="91"/>
      <c r="AC769" s="91"/>
      <c r="AD769" s="91"/>
      <c r="AE769" s="91"/>
    </row>
    <row r="770" spans="11:31" x14ac:dyDescent="0.2">
      <c r="K770" s="83"/>
      <c r="V770" s="91"/>
      <c r="W770" s="91"/>
      <c r="X770" s="91"/>
      <c r="Y770" s="91"/>
      <c r="Z770" s="91"/>
      <c r="AA770" s="91"/>
      <c r="AB770" s="91"/>
      <c r="AC770" s="91"/>
      <c r="AD770" s="91"/>
      <c r="AE770" s="91"/>
    </row>
    <row r="771" spans="11:31" x14ac:dyDescent="0.2">
      <c r="K771" s="83"/>
      <c r="V771" s="91"/>
      <c r="W771" s="91"/>
      <c r="X771" s="91"/>
      <c r="Y771" s="91"/>
      <c r="Z771" s="91"/>
      <c r="AA771" s="91"/>
      <c r="AB771" s="91"/>
      <c r="AC771" s="91"/>
      <c r="AD771" s="91"/>
      <c r="AE771" s="91"/>
    </row>
    <row r="772" spans="11:31" x14ac:dyDescent="0.2">
      <c r="K772" s="83"/>
      <c r="V772" s="91"/>
      <c r="W772" s="91"/>
      <c r="X772" s="91"/>
      <c r="Y772" s="91"/>
      <c r="Z772" s="91"/>
      <c r="AA772" s="91"/>
      <c r="AB772" s="91"/>
      <c r="AC772" s="91"/>
      <c r="AD772" s="91"/>
      <c r="AE772" s="91"/>
    </row>
    <row r="773" spans="11:31" x14ac:dyDescent="0.2">
      <c r="K773" s="83"/>
      <c r="V773" s="91"/>
      <c r="W773" s="91"/>
      <c r="X773" s="91"/>
      <c r="Y773" s="91"/>
      <c r="Z773" s="91"/>
      <c r="AA773" s="91"/>
      <c r="AB773" s="91"/>
      <c r="AC773" s="91"/>
      <c r="AD773" s="91"/>
      <c r="AE773" s="91"/>
    </row>
    <row r="774" spans="11:31" x14ac:dyDescent="0.2">
      <c r="K774" s="83"/>
      <c r="V774" s="91"/>
      <c r="W774" s="91"/>
      <c r="X774" s="91"/>
      <c r="Y774" s="91"/>
      <c r="Z774" s="91"/>
      <c r="AA774" s="91"/>
      <c r="AB774" s="91"/>
      <c r="AC774" s="91"/>
      <c r="AD774" s="91"/>
      <c r="AE774" s="91"/>
    </row>
    <row r="775" spans="11:31" x14ac:dyDescent="0.2">
      <c r="K775" s="83"/>
      <c r="V775" s="91"/>
      <c r="W775" s="91"/>
      <c r="X775" s="91"/>
      <c r="Y775" s="91"/>
      <c r="Z775" s="91"/>
      <c r="AA775" s="91"/>
      <c r="AB775" s="91"/>
      <c r="AC775" s="91"/>
      <c r="AD775" s="91"/>
      <c r="AE775" s="91"/>
    </row>
    <row r="776" spans="11:31" x14ac:dyDescent="0.2">
      <c r="K776" s="83"/>
      <c r="V776" s="91"/>
      <c r="W776" s="91"/>
      <c r="X776" s="91"/>
      <c r="Y776" s="91"/>
      <c r="Z776" s="91"/>
      <c r="AA776" s="91"/>
      <c r="AB776" s="91"/>
      <c r="AC776" s="91"/>
      <c r="AD776" s="91"/>
      <c r="AE776" s="91"/>
    </row>
    <row r="777" spans="11:31" x14ac:dyDescent="0.2">
      <c r="K777" s="83"/>
      <c r="V777" s="91"/>
      <c r="W777" s="91"/>
      <c r="X777" s="91"/>
      <c r="Y777" s="91"/>
      <c r="Z777" s="91"/>
      <c r="AA777" s="91"/>
      <c r="AB777" s="91"/>
      <c r="AC777" s="91"/>
      <c r="AD777" s="91"/>
      <c r="AE777" s="91"/>
    </row>
    <row r="778" spans="11:31" x14ac:dyDescent="0.2">
      <c r="K778" s="83"/>
      <c r="V778" s="91"/>
      <c r="W778" s="91"/>
      <c r="X778" s="91"/>
      <c r="Y778" s="91"/>
      <c r="Z778" s="91"/>
      <c r="AA778" s="91"/>
      <c r="AB778" s="91"/>
      <c r="AC778" s="91"/>
      <c r="AD778" s="91"/>
      <c r="AE778" s="91"/>
    </row>
    <row r="779" spans="11:31" x14ac:dyDescent="0.2">
      <c r="K779" s="83"/>
      <c r="V779" s="91"/>
      <c r="W779" s="91"/>
      <c r="X779" s="91"/>
      <c r="Y779" s="91"/>
      <c r="Z779" s="91"/>
      <c r="AA779" s="91"/>
      <c r="AB779" s="91"/>
      <c r="AC779" s="91"/>
      <c r="AD779" s="91"/>
      <c r="AE779" s="91"/>
    </row>
    <row r="780" spans="11:31" x14ac:dyDescent="0.2">
      <c r="K780" s="83"/>
      <c r="V780" s="91"/>
      <c r="W780" s="91"/>
      <c r="X780" s="91"/>
      <c r="Y780" s="91"/>
      <c r="Z780" s="91"/>
      <c r="AA780" s="91"/>
      <c r="AB780" s="91"/>
      <c r="AC780" s="91"/>
      <c r="AD780" s="91"/>
      <c r="AE780" s="91"/>
    </row>
    <row r="781" spans="11:31" x14ac:dyDescent="0.2">
      <c r="K781" s="83"/>
      <c r="V781" s="91"/>
      <c r="W781" s="91"/>
      <c r="X781" s="91"/>
      <c r="Y781" s="91"/>
      <c r="Z781" s="91"/>
      <c r="AA781" s="91"/>
      <c r="AB781" s="91"/>
      <c r="AC781" s="91"/>
      <c r="AD781" s="91"/>
      <c r="AE781" s="91"/>
    </row>
    <row r="782" spans="11:31" x14ac:dyDescent="0.2">
      <c r="K782" s="83"/>
      <c r="V782" s="91"/>
      <c r="W782" s="91"/>
      <c r="X782" s="91"/>
      <c r="Y782" s="91"/>
      <c r="Z782" s="91"/>
      <c r="AA782" s="91"/>
      <c r="AB782" s="91"/>
      <c r="AC782" s="91"/>
      <c r="AD782" s="91"/>
      <c r="AE782" s="91"/>
    </row>
    <row r="783" spans="11:31" x14ac:dyDescent="0.2">
      <c r="K783" s="83"/>
      <c r="V783" s="91"/>
      <c r="W783" s="91"/>
      <c r="X783" s="91"/>
      <c r="Y783" s="91"/>
      <c r="Z783" s="91"/>
      <c r="AA783" s="91"/>
      <c r="AB783" s="91"/>
      <c r="AC783" s="91"/>
      <c r="AD783" s="91"/>
      <c r="AE783" s="91"/>
    </row>
    <row r="784" spans="11:31" x14ac:dyDescent="0.2">
      <c r="K784" s="83"/>
      <c r="V784" s="91"/>
      <c r="W784" s="91"/>
      <c r="X784" s="91"/>
      <c r="Y784" s="91"/>
      <c r="Z784" s="91"/>
      <c r="AA784" s="91"/>
      <c r="AB784" s="91"/>
      <c r="AC784" s="91"/>
      <c r="AD784" s="91"/>
      <c r="AE784" s="91"/>
    </row>
    <row r="785" spans="11:31" x14ac:dyDescent="0.2">
      <c r="K785" s="83"/>
      <c r="V785" s="91"/>
      <c r="W785" s="91"/>
      <c r="X785" s="91"/>
      <c r="Y785" s="91"/>
      <c r="Z785" s="91"/>
      <c r="AA785" s="91"/>
      <c r="AB785" s="91"/>
      <c r="AC785" s="91"/>
      <c r="AD785" s="91"/>
      <c r="AE785" s="91"/>
    </row>
    <row r="786" spans="11:31" x14ac:dyDescent="0.2">
      <c r="K786" s="83"/>
      <c r="V786" s="91"/>
      <c r="W786" s="91"/>
      <c r="X786" s="91"/>
      <c r="Y786" s="91"/>
      <c r="Z786" s="91"/>
      <c r="AA786" s="91"/>
      <c r="AB786" s="91"/>
      <c r="AC786" s="91"/>
      <c r="AD786" s="91"/>
      <c r="AE786" s="91"/>
    </row>
    <row r="787" spans="11:31" x14ac:dyDescent="0.2">
      <c r="K787" s="83"/>
      <c r="V787" s="91"/>
      <c r="W787" s="91"/>
      <c r="X787" s="91"/>
      <c r="Y787" s="91"/>
      <c r="Z787" s="91"/>
      <c r="AA787" s="91"/>
      <c r="AB787" s="91"/>
      <c r="AC787" s="91"/>
      <c r="AD787" s="91"/>
      <c r="AE787" s="91"/>
    </row>
    <row r="788" spans="11:31" x14ac:dyDescent="0.2">
      <c r="K788" s="83"/>
      <c r="V788" s="91"/>
      <c r="W788" s="91"/>
      <c r="X788" s="91"/>
      <c r="Y788" s="91"/>
      <c r="Z788" s="91"/>
      <c r="AA788" s="91"/>
      <c r="AB788" s="91"/>
      <c r="AC788" s="91"/>
      <c r="AD788" s="91"/>
      <c r="AE788" s="91"/>
    </row>
    <row r="789" spans="11:31" x14ac:dyDescent="0.2">
      <c r="K789" s="83"/>
      <c r="V789" s="91"/>
      <c r="W789" s="91"/>
      <c r="X789" s="91"/>
      <c r="Y789" s="91"/>
      <c r="Z789" s="91"/>
      <c r="AA789" s="91"/>
      <c r="AB789" s="91"/>
      <c r="AC789" s="91"/>
      <c r="AD789" s="91"/>
      <c r="AE789" s="91"/>
    </row>
    <row r="790" spans="11:31" x14ac:dyDescent="0.2">
      <c r="K790" s="83"/>
      <c r="V790" s="91"/>
      <c r="W790" s="91"/>
      <c r="X790" s="91"/>
      <c r="Y790" s="91"/>
      <c r="Z790" s="91"/>
      <c r="AA790" s="91"/>
      <c r="AB790" s="91"/>
      <c r="AC790" s="91"/>
      <c r="AD790" s="91"/>
      <c r="AE790" s="91"/>
    </row>
    <row r="791" spans="11:31" x14ac:dyDescent="0.2">
      <c r="K791" s="83"/>
      <c r="V791" s="91"/>
      <c r="W791" s="91"/>
      <c r="X791" s="91"/>
      <c r="Y791" s="91"/>
      <c r="Z791" s="91"/>
      <c r="AA791" s="91"/>
      <c r="AB791" s="91"/>
      <c r="AC791" s="91"/>
      <c r="AD791" s="91"/>
      <c r="AE791" s="91"/>
    </row>
    <row r="792" spans="11:31" x14ac:dyDescent="0.2">
      <c r="K792" s="83"/>
      <c r="V792" s="91"/>
      <c r="W792" s="91"/>
      <c r="X792" s="91"/>
      <c r="Y792" s="91"/>
      <c r="Z792" s="91"/>
      <c r="AA792" s="91"/>
      <c r="AB792" s="91"/>
      <c r="AC792" s="91"/>
      <c r="AD792" s="91"/>
      <c r="AE792" s="91"/>
    </row>
    <row r="793" spans="11:31" x14ac:dyDescent="0.2">
      <c r="K793" s="83"/>
      <c r="V793" s="91"/>
      <c r="W793" s="91"/>
      <c r="X793" s="91"/>
      <c r="Y793" s="91"/>
      <c r="Z793" s="91"/>
      <c r="AA793" s="91"/>
      <c r="AB793" s="91"/>
      <c r="AC793" s="91"/>
      <c r="AD793" s="91"/>
      <c r="AE793" s="91"/>
    </row>
    <row r="794" spans="11:31" x14ac:dyDescent="0.2">
      <c r="K794" s="83"/>
      <c r="V794" s="91"/>
      <c r="W794" s="91"/>
      <c r="X794" s="91"/>
      <c r="Y794" s="91"/>
      <c r="Z794" s="91"/>
      <c r="AA794" s="91"/>
      <c r="AB794" s="91"/>
      <c r="AC794" s="91"/>
      <c r="AD794" s="91"/>
      <c r="AE794" s="91"/>
    </row>
    <row r="795" spans="11:31" x14ac:dyDescent="0.2">
      <c r="K795" s="83"/>
      <c r="V795" s="91"/>
      <c r="W795" s="91"/>
      <c r="X795" s="91"/>
      <c r="Y795" s="91"/>
      <c r="Z795" s="91"/>
      <c r="AA795" s="91"/>
      <c r="AB795" s="91"/>
      <c r="AC795" s="91"/>
      <c r="AD795" s="91"/>
      <c r="AE795" s="91"/>
    </row>
    <row r="796" spans="11:31" x14ac:dyDescent="0.2">
      <c r="K796" s="83"/>
      <c r="V796" s="91"/>
      <c r="W796" s="91"/>
      <c r="X796" s="91"/>
      <c r="Y796" s="91"/>
      <c r="Z796" s="91"/>
      <c r="AA796" s="91"/>
      <c r="AB796" s="91"/>
      <c r="AC796" s="91"/>
      <c r="AD796" s="91"/>
      <c r="AE796" s="91"/>
    </row>
    <row r="797" spans="11:31" x14ac:dyDescent="0.2">
      <c r="K797" s="83"/>
      <c r="V797" s="91"/>
      <c r="W797" s="91"/>
      <c r="X797" s="91"/>
      <c r="Y797" s="91"/>
      <c r="Z797" s="91"/>
      <c r="AA797" s="91"/>
      <c r="AB797" s="91"/>
      <c r="AC797" s="91"/>
      <c r="AD797" s="91"/>
      <c r="AE797" s="91"/>
    </row>
    <row r="798" spans="11:31" x14ac:dyDescent="0.2">
      <c r="K798" s="83"/>
      <c r="V798" s="91"/>
      <c r="W798" s="91"/>
      <c r="X798" s="91"/>
      <c r="Y798" s="91"/>
      <c r="Z798" s="91"/>
      <c r="AA798" s="91"/>
      <c r="AB798" s="91"/>
      <c r="AC798" s="91"/>
      <c r="AD798" s="91"/>
      <c r="AE798" s="91"/>
    </row>
    <row r="799" spans="11:31" x14ac:dyDescent="0.2">
      <c r="K799" s="83"/>
      <c r="V799" s="91"/>
      <c r="W799" s="91"/>
      <c r="X799" s="91"/>
      <c r="Y799" s="91"/>
      <c r="Z799" s="91"/>
      <c r="AA799" s="91"/>
      <c r="AB799" s="91"/>
      <c r="AC799" s="91"/>
      <c r="AD799" s="91"/>
      <c r="AE799" s="91"/>
    </row>
    <row r="800" spans="11:31" x14ac:dyDescent="0.2">
      <c r="K800" s="83"/>
      <c r="V800" s="91"/>
      <c r="W800" s="91"/>
      <c r="X800" s="91"/>
      <c r="Y800" s="91"/>
      <c r="Z800" s="91"/>
      <c r="AA800" s="91"/>
      <c r="AB800" s="91"/>
      <c r="AC800" s="91"/>
      <c r="AD800" s="91"/>
      <c r="AE800" s="91"/>
    </row>
    <row r="801" spans="11:31" x14ac:dyDescent="0.2">
      <c r="K801" s="83"/>
      <c r="V801" s="91"/>
      <c r="W801" s="91"/>
      <c r="X801" s="91"/>
      <c r="Y801" s="91"/>
      <c r="Z801" s="91"/>
      <c r="AA801" s="91"/>
      <c r="AB801" s="91"/>
      <c r="AC801" s="91"/>
      <c r="AD801" s="91"/>
      <c r="AE801" s="91"/>
    </row>
    <row r="802" spans="11:31" x14ac:dyDescent="0.2">
      <c r="K802" s="83"/>
      <c r="V802" s="91"/>
      <c r="W802" s="91"/>
      <c r="X802" s="91"/>
      <c r="Y802" s="91"/>
      <c r="Z802" s="91"/>
      <c r="AA802" s="91"/>
      <c r="AB802" s="91"/>
      <c r="AC802" s="91"/>
      <c r="AD802" s="91"/>
      <c r="AE802" s="91"/>
    </row>
    <row r="803" spans="11:31" x14ac:dyDescent="0.2">
      <c r="K803" s="83"/>
      <c r="V803" s="91"/>
      <c r="W803" s="91"/>
      <c r="X803" s="91"/>
      <c r="Y803" s="91"/>
      <c r="Z803" s="91"/>
      <c r="AA803" s="91"/>
      <c r="AB803" s="91"/>
      <c r="AC803" s="91"/>
      <c r="AD803" s="91"/>
      <c r="AE803" s="91"/>
    </row>
    <row r="804" spans="11:31" x14ac:dyDescent="0.2">
      <c r="K804" s="83"/>
      <c r="V804" s="91"/>
      <c r="W804" s="91"/>
      <c r="X804" s="91"/>
      <c r="Y804" s="91"/>
      <c r="Z804" s="91"/>
      <c r="AA804" s="91"/>
      <c r="AB804" s="91"/>
      <c r="AC804" s="91"/>
      <c r="AD804" s="91"/>
      <c r="AE804" s="91"/>
    </row>
    <row r="805" spans="11:31" x14ac:dyDescent="0.2">
      <c r="K805" s="83"/>
      <c r="V805" s="91"/>
      <c r="W805" s="91"/>
      <c r="X805" s="91"/>
      <c r="Y805" s="91"/>
      <c r="Z805" s="91"/>
      <c r="AA805" s="91"/>
      <c r="AB805" s="91"/>
      <c r="AC805" s="91"/>
      <c r="AD805" s="91"/>
      <c r="AE805" s="91"/>
    </row>
    <row r="806" spans="11:31" x14ac:dyDescent="0.2">
      <c r="K806" s="83"/>
      <c r="V806" s="91"/>
      <c r="W806" s="91"/>
      <c r="X806" s="91"/>
      <c r="Y806" s="91"/>
      <c r="Z806" s="91"/>
      <c r="AA806" s="91"/>
      <c r="AB806" s="91"/>
      <c r="AC806" s="91"/>
      <c r="AD806" s="91"/>
      <c r="AE806" s="91"/>
    </row>
    <row r="807" spans="11:31" x14ac:dyDescent="0.2">
      <c r="K807" s="83"/>
      <c r="V807" s="91"/>
      <c r="W807" s="91"/>
      <c r="X807" s="91"/>
      <c r="Y807" s="91"/>
      <c r="Z807" s="91"/>
      <c r="AA807" s="91"/>
      <c r="AB807" s="91"/>
      <c r="AC807" s="91"/>
      <c r="AD807" s="91"/>
      <c r="AE807" s="91"/>
    </row>
    <row r="808" spans="11:31" x14ac:dyDescent="0.2">
      <c r="K808" s="83"/>
      <c r="V808" s="91"/>
      <c r="W808" s="91"/>
      <c r="X808" s="91"/>
      <c r="Y808" s="91"/>
      <c r="Z808" s="91"/>
      <c r="AA808" s="91"/>
      <c r="AB808" s="91"/>
      <c r="AC808" s="91"/>
      <c r="AD808" s="91"/>
      <c r="AE808" s="91"/>
    </row>
    <row r="809" spans="11:31" x14ac:dyDescent="0.2">
      <c r="K809" s="83"/>
      <c r="V809" s="91"/>
      <c r="W809" s="91"/>
      <c r="X809" s="91"/>
      <c r="Y809" s="91"/>
      <c r="Z809" s="91"/>
      <c r="AA809" s="91"/>
      <c r="AB809" s="91"/>
      <c r="AC809" s="91"/>
      <c r="AD809" s="91"/>
      <c r="AE809" s="91"/>
    </row>
    <row r="810" spans="11:31" x14ac:dyDescent="0.2">
      <c r="K810" s="83"/>
      <c r="V810" s="91"/>
      <c r="W810" s="91"/>
      <c r="X810" s="91"/>
      <c r="Y810" s="91"/>
      <c r="Z810" s="91"/>
      <c r="AA810" s="91"/>
      <c r="AB810" s="91"/>
      <c r="AC810" s="91"/>
      <c r="AD810" s="91"/>
      <c r="AE810" s="91"/>
    </row>
    <row r="811" spans="11:31" x14ac:dyDescent="0.2">
      <c r="K811" s="83"/>
      <c r="V811" s="91"/>
      <c r="W811" s="91"/>
      <c r="X811" s="91"/>
      <c r="Y811" s="91"/>
      <c r="Z811" s="91"/>
      <c r="AA811" s="91"/>
      <c r="AB811" s="91"/>
      <c r="AC811" s="91"/>
      <c r="AD811" s="91"/>
      <c r="AE811" s="91"/>
    </row>
    <row r="812" spans="11:31" x14ac:dyDescent="0.2">
      <c r="K812" s="83"/>
      <c r="V812" s="91"/>
      <c r="W812" s="91"/>
      <c r="X812" s="91"/>
      <c r="Y812" s="91"/>
      <c r="Z812" s="91"/>
      <c r="AA812" s="91"/>
      <c r="AB812" s="91"/>
      <c r="AC812" s="91"/>
      <c r="AD812" s="91"/>
      <c r="AE812" s="91"/>
    </row>
    <row r="813" spans="11:31" x14ac:dyDescent="0.2">
      <c r="K813" s="83"/>
      <c r="V813" s="91"/>
      <c r="W813" s="91"/>
      <c r="X813" s="91"/>
      <c r="Y813" s="91"/>
      <c r="Z813" s="91"/>
      <c r="AA813" s="91"/>
      <c r="AB813" s="91"/>
      <c r="AC813" s="91"/>
      <c r="AD813" s="91"/>
      <c r="AE813" s="91"/>
    </row>
    <row r="814" spans="11:31" x14ac:dyDescent="0.2">
      <c r="K814" s="83"/>
      <c r="V814" s="91"/>
      <c r="W814" s="91"/>
      <c r="X814" s="91"/>
      <c r="Y814" s="91"/>
      <c r="Z814" s="91"/>
      <c r="AA814" s="91"/>
      <c r="AB814" s="91"/>
      <c r="AC814" s="91"/>
      <c r="AD814" s="91"/>
      <c r="AE814" s="91"/>
    </row>
    <row r="815" spans="11:31" x14ac:dyDescent="0.2">
      <c r="K815" s="83"/>
      <c r="V815" s="91"/>
      <c r="W815" s="91"/>
      <c r="X815" s="91"/>
      <c r="Y815" s="91"/>
      <c r="Z815" s="91"/>
      <c r="AA815" s="91"/>
      <c r="AB815" s="91"/>
      <c r="AC815" s="91"/>
      <c r="AD815" s="91"/>
      <c r="AE815" s="91"/>
    </row>
    <row r="816" spans="11:31" x14ac:dyDescent="0.2">
      <c r="K816" s="83"/>
      <c r="V816" s="91"/>
      <c r="W816" s="91"/>
      <c r="X816" s="91"/>
      <c r="Y816" s="91"/>
      <c r="Z816" s="91"/>
      <c r="AA816" s="91"/>
      <c r="AB816" s="91"/>
      <c r="AC816" s="91"/>
      <c r="AD816" s="91"/>
      <c r="AE816" s="91"/>
    </row>
    <row r="817" spans="11:31" x14ac:dyDescent="0.2">
      <c r="K817" s="83"/>
      <c r="V817" s="91"/>
      <c r="W817" s="91"/>
      <c r="X817" s="91"/>
      <c r="Y817" s="91"/>
      <c r="Z817" s="91"/>
      <c r="AA817" s="91"/>
      <c r="AB817" s="91"/>
      <c r="AC817" s="91"/>
      <c r="AD817" s="91"/>
      <c r="AE817" s="91"/>
    </row>
    <row r="818" spans="11:31" x14ac:dyDescent="0.2">
      <c r="K818" s="83"/>
      <c r="V818" s="91"/>
      <c r="W818" s="91"/>
      <c r="X818" s="91"/>
      <c r="Y818" s="91"/>
      <c r="Z818" s="91"/>
      <c r="AA818" s="91"/>
      <c r="AB818" s="91"/>
      <c r="AC818" s="91"/>
      <c r="AD818" s="91"/>
      <c r="AE818" s="91"/>
    </row>
    <row r="819" spans="11:31" x14ac:dyDescent="0.2">
      <c r="K819" s="83"/>
      <c r="V819" s="91"/>
      <c r="W819" s="91"/>
      <c r="X819" s="91"/>
      <c r="Y819" s="91"/>
      <c r="Z819" s="91"/>
      <c r="AA819" s="91"/>
      <c r="AB819" s="91"/>
      <c r="AC819" s="91"/>
      <c r="AD819" s="91"/>
      <c r="AE819" s="91"/>
    </row>
    <row r="820" spans="11:31" x14ac:dyDescent="0.2">
      <c r="K820" s="83"/>
      <c r="V820" s="91"/>
      <c r="W820" s="91"/>
      <c r="X820" s="91"/>
      <c r="Y820" s="91"/>
      <c r="Z820" s="91"/>
      <c r="AA820" s="91"/>
      <c r="AB820" s="91"/>
      <c r="AC820" s="91"/>
      <c r="AD820" s="91"/>
      <c r="AE820" s="91"/>
    </row>
    <row r="821" spans="11:31" x14ac:dyDescent="0.2">
      <c r="K821" s="83"/>
      <c r="V821" s="91"/>
      <c r="W821" s="91"/>
      <c r="X821" s="91"/>
      <c r="Y821" s="91"/>
      <c r="Z821" s="91"/>
      <c r="AA821" s="91"/>
      <c r="AB821" s="91"/>
      <c r="AC821" s="91"/>
      <c r="AD821" s="91"/>
      <c r="AE821" s="91"/>
    </row>
    <row r="822" spans="11:31" x14ac:dyDescent="0.2">
      <c r="K822" s="83"/>
      <c r="V822" s="91"/>
      <c r="W822" s="91"/>
      <c r="X822" s="91"/>
      <c r="Y822" s="91"/>
      <c r="Z822" s="91"/>
      <c r="AA822" s="91"/>
      <c r="AB822" s="91"/>
      <c r="AC822" s="91"/>
      <c r="AD822" s="91"/>
      <c r="AE822" s="91"/>
    </row>
    <row r="823" spans="11:31" x14ac:dyDescent="0.2">
      <c r="K823" s="83"/>
      <c r="V823" s="91"/>
      <c r="W823" s="91"/>
      <c r="X823" s="91"/>
      <c r="Y823" s="91"/>
      <c r="Z823" s="91"/>
      <c r="AA823" s="91"/>
      <c r="AB823" s="91"/>
      <c r="AC823" s="91"/>
      <c r="AD823" s="91"/>
      <c r="AE823" s="91"/>
    </row>
    <row r="824" spans="11:31" x14ac:dyDescent="0.2">
      <c r="K824" s="83"/>
      <c r="V824" s="91"/>
      <c r="W824" s="91"/>
      <c r="X824" s="91"/>
      <c r="Y824" s="91"/>
      <c r="Z824" s="91"/>
      <c r="AA824" s="91"/>
      <c r="AB824" s="91"/>
      <c r="AC824" s="91"/>
      <c r="AD824" s="91"/>
      <c r="AE824" s="91"/>
    </row>
    <row r="825" spans="11:31" x14ac:dyDescent="0.2">
      <c r="K825" s="83"/>
      <c r="V825" s="91"/>
      <c r="W825" s="91"/>
      <c r="X825" s="91"/>
      <c r="Y825" s="91"/>
      <c r="Z825" s="91"/>
      <c r="AA825" s="91"/>
      <c r="AB825" s="91"/>
      <c r="AC825" s="91"/>
      <c r="AD825" s="91"/>
      <c r="AE825" s="91"/>
    </row>
    <row r="826" spans="11:31" x14ac:dyDescent="0.2">
      <c r="K826" s="83"/>
      <c r="V826" s="91"/>
      <c r="W826" s="91"/>
      <c r="X826" s="91"/>
      <c r="Y826" s="91"/>
      <c r="Z826" s="91"/>
      <c r="AA826" s="91"/>
      <c r="AB826" s="91"/>
      <c r="AC826" s="91"/>
      <c r="AD826" s="91"/>
      <c r="AE826" s="91"/>
    </row>
    <row r="827" spans="11:31" x14ac:dyDescent="0.2">
      <c r="K827" s="83"/>
      <c r="V827" s="91"/>
      <c r="W827" s="91"/>
      <c r="X827" s="91"/>
      <c r="Y827" s="91"/>
      <c r="Z827" s="91"/>
      <c r="AA827" s="91"/>
      <c r="AB827" s="91"/>
      <c r="AC827" s="91"/>
      <c r="AD827" s="91"/>
      <c r="AE827" s="91"/>
    </row>
    <row r="828" spans="11:31" x14ac:dyDescent="0.2">
      <c r="K828" s="83"/>
      <c r="V828" s="91"/>
      <c r="W828" s="91"/>
      <c r="X828" s="91"/>
      <c r="Y828" s="91"/>
      <c r="Z828" s="91"/>
      <c r="AA828" s="91"/>
      <c r="AB828" s="91"/>
      <c r="AC828" s="91"/>
      <c r="AD828" s="91"/>
      <c r="AE828" s="91"/>
    </row>
    <row r="829" spans="11:31" x14ac:dyDescent="0.2">
      <c r="K829" s="83"/>
      <c r="V829" s="91"/>
      <c r="W829" s="91"/>
      <c r="X829" s="91"/>
      <c r="Y829" s="91"/>
      <c r="Z829" s="91"/>
      <c r="AA829" s="91"/>
      <c r="AB829" s="91"/>
      <c r="AC829" s="91"/>
      <c r="AD829" s="91"/>
      <c r="AE829" s="91"/>
    </row>
    <row r="830" spans="11:31" x14ac:dyDescent="0.2">
      <c r="K830" s="83"/>
      <c r="V830" s="91"/>
      <c r="W830" s="91"/>
      <c r="X830" s="91"/>
      <c r="Y830" s="91"/>
      <c r="Z830" s="91"/>
      <c r="AA830" s="91"/>
      <c r="AB830" s="91"/>
      <c r="AC830" s="91"/>
      <c r="AD830" s="91"/>
      <c r="AE830" s="91"/>
    </row>
    <row r="831" spans="11:31" x14ac:dyDescent="0.2">
      <c r="K831" s="83"/>
      <c r="V831" s="91"/>
      <c r="W831" s="91"/>
      <c r="X831" s="91"/>
      <c r="Y831" s="91"/>
      <c r="Z831" s="91"/>
      <c r="AA831" s="91"/>
      <c r="AB831" s="91"/>
      <c r="AC831" s="91"/>
      <c r="AD831" s="91"/>
      <c r="AE831" s="91"/>
    </row>
    <row r="832" spans="11:31" x14ac:dyDescent="0.2">
      <c r="K832" s="83"/>
      <c r="V832" s="91"/>
      <c r="W832" s="91"/>
      <c r="X832" s="91"/>
      <c r="Y832" s="91"/>
      <c r="Z832" s="91"/>
      <c r="AA832" s="91"/>
      <c r="AB832" s="91"/>
      <c r="AC832" s="91"/>
      <c r="AD832" s="91"/>
      <c r="AE832" s="91"/>
    </row>
    <row r="833" spans="11:31" x14ac:dyDescent="0.2">
      <c r="K833" s="83"/>
      <c r="V833" s="91"/>
      <c r="W833" s="91"/>
      <c r="X833" s="91"/>
      <c r="Y833" s="91"/>
      <c r="Z833" s="91"/>
      <c r="AA833" s="91"/>
      <c r="AB833" s="91"/>
      <c r="AC833" s="91"/>
      <c r="AD833" s="91"/>
      <c r="AE833" s="91"/>
    </row>
    <row r="834" spans="11:31" x14ac:dyDescent="0.2">
      <c r="K834" s="83"/>
      <c r="V834" s="91"/>
      <c r="W834" s="91"/>
      <c r="X834" s="91"/>
      <c r="Y834" s="91"/>
      <c r="Z834" s="91"/>
      <c r="AA834" s="91"/>
      <c r="AB834" s="91"/>
      <c r="AC834" s="91"/>
      <c r="AD834" s="91"/>
      <c r="AE834" s="91"/>
    </row>
    <row r="835" spans="11:31" x14ac:dyDescent="0.2">
      <c r="K835" s="83"/>
      <c r="V835" s="91"/>
      <c r="W835" s="91"/>
      <c r="X835" s="91"/>
      <c r="Y835" s="91"/>
      <c r="Z835" s="91"/>
      <c r="AA835" s="91"/>
      <c r="AB835" s="91"/>
      <c r="AC835" s="91"/>
      <c r="AD835" s="91"/>
      <c r="AE835" s="91"/>
    </row>
    <row r="836" spans="11:31" x14ac:dyDescent="0.2">
      <c r="K836" s="83"/>
      <c r="V836" s="91"/>
      <c r="W836" s="91"/>
      <c r="X836" s="91"/>
      <c r="Y836" s="91"/>
      <c r="Z836" s="91"/>
      <c r="AA836" s="91"/>
      <c r="AB836" s="91"/>
      <c r="AC836" s="91"/>
      <c r="AD836" s="91"/>
      <c r="AE836" s="91"/>
    </row>
    <row r="837" spans="11:31" x14ac:dyDescent="0.2">
      <c r="K837" s="83"/>
      <c r="V837" s="91"/>
      <c r="W837" s="91"/>
      <c r="X837" s="91"/>
      <c r="Y837" s="91"/>
      <c r="Z837" s="91"/>
      <c r="AA837" s="91"/>
      <c r="AB837" s="91"/>
      <c r="AC837" s="91"/>
      <c r="AD837" s="91"/>
      <c r="AE837" s="91"/>
    </row>
    <row r="838" spans="11:31" x14ac:dyDescent="0.2">
      <c r="K838" s="83"/>
      <c r="V838" s="91"/>
      <c r="W838" s="91"/>
      <c r="X838" s="91"/>
      <c r="Y838" s="91"/>
      <c r="Z838" s="91"/>
      <c r="AA838" s="91"/>
      <c r="AB838" s="91"/>
      <c r="AC838" s="91"/>
      <c r="AD838" s="91"/>
      <c r="AE838" s="91"/>
    </row>
    <row r="839" spans="11:31" x14ac:dyDescent="0.2">
      <c r="K839" s="83"/>
      <c r="V839" s="91"/>
      <c r="W839" s="91"/>
      <c r="X839" s="91"/>
      <c r="Y839" s="91"/>
      <c r="Z839" s="91"/>
      <c r="AA839" s="91"/>
      <c r="AB839" s="91"/>
      <c r="AC839" s="91"/>
      <c r="AD839" s="91"/>
      <c r="AE839" s="91"/>
    </row>
    <row r="840" spans="11:31" x14ac:dyDescent="0.2">
      <c r="K840" s="83"/>
      <c r="V840" s="91"/>
      <c r="W840" s="91"/>
      <c r="X840" s="91"/>
      <c r="Y840" s="91"/>
      <c r="Z840" s="91"/>
      <c r="AA840" s="91"/>
      <c r="AB840" s="91"/>
      <c r="AC840" s="91"/>
      <c r="AD840" s="91"/>
      <c r="AE840" s="91"/>
    </row>
    <row r="841" spans="11:31" x14ac:dyDescent="0.2">
      <c r="K841" s="83"/>
      <c r="V841" s="91"/>
      <c r="W841" s="91"/>
      <c r="X841" s="91"/>
      <c r="Y841" s="91"/>
      <c r="Z841" s="91"/>
      <c r="AA841" s="91"/>
      <c r="AB841" s="91"/>
      <c r="AC841" s="91"/>
      <c r="AD841" s="91"/>
      <c r="AE841" s="91"/>
    </row>
    <row r="842" spans="11:31" x14ac:dyDescent="0.2">
      <c r="K842" s="83"/>
      <c r="V842" s="91"/>
      <c r="W842" s="91"/>
      <c r="X842" s="91"/>
      <c r="Y842" s="91"/>
      <c r="Z842" s="91"/>
      <c r="AA842" s="91"/>
      <c r="AB842" s="91"/>
      <c r="AC842" s="91"/>
      <c r="AD842" s="91"/>
      <c r="AE842" s="91"/>
    </row>
    <row r="843" spans="11:31" x14ac:dyDescent="0.2">
      <c r="K843" s="83"/>
      <c r="V843" s="91"/>
      <c r="W843" s="91"/>
      <c r="X843" s="91"/>
      <c r="Y843" s="91"/>
      <c r="Z843" s="91"/>
      <c r="AA843" s="91"/>
      <c r="AB843" s="91"/>
      <c r="AC843" s="91"/>
      <c r="AD843" s="91"/>
      <c r="AE843" s="91"/>
    </row>
    <row r="844" spans="11:31" x14ac:dyDescent="0.2">
      <c r="K844" s="83"/>
      <c r="V844" s="91"/>
      <c r="W844" s="91"/>
      <c r="X844" s="91"/>
      <c r="Y844" s="91"/>
      <c r="Z844" s="91"/>
      <c r="AA844" s="91"/>
      <c r="AB844" s="91"/>
      <c r="AC844" s="91"/>
      <c r="AD844" s="91"/>
      <c r="AE844" s="91"/>
    </row>
    <row r="845" spans="11:31" x14ac:dyDescent="0.2">
      <c r="K845" s="83"/>
      <c r="V845" s="91"/>
      <c r="W845" s="91"/>
      <c r="X845" s="91"/>
      <c r="Y845" s="91"/>
      <c r="Z845" s="91"/>
      <c r="AA845" s="91"/>
      <c r="AB845" s="91"/>
      <c r="AC845" s="91"/>
      <c r="AD845" s="91"/>
      <c r="AE845" s="91"/>
    </row>
    <row r="846" spans="11:31" x14ac:dyDescent="0.2">
      <c r="K846" s="83"/>
      <c r="V846" s="91"/>
      <c r="W846" s="91"/>
      <c r="X846" s="91"/>
      <c r="Y846" s="91"/>
      <c r="Z846" s="91"/>
      <c r="AA846" s="91"/>
      <c r="AB846" s="91"/>
      <c r="AC846" s="91"/>
      <c r="AD846" s="91"/>
      <c r="AE846" s="91"/>
    </row>
    <row r="847" spans="11:31" x14ac:dyDescent="0.2">
      <c r="K847" s="83"/>
      <c r="V847" s="91"/>
      <c r="W847" s="91"/>
      <c r="X847" s="91"/>
      <c r="Y847" s="91"/>
      <c r="Z847" s="91"/>
      <c r="AA847" s="91"/>
      <c r="AB847" s="91"/>
      <c r="AC847" s="91"/>
      <c r="AD847" s="91"/>
      <c r="AE847" s="91"/>
    </row>
    <row r="848" spans="11:31" x14ac:dyDescent="0.2">
      <c r="K848" s="83"/>
      <c r="V848" s="91"/>
      <c r="W848" s="91"/>
      <c r="X848" s="91"/>
      <c r="Y848" s="91"/>
      <c r="Z848" s="91"/>
      <c r="AA848" s="91"/>
      <c r="AB848" s="91"/>
      <c r="AC848" s="91"/>
      <c r="AD848" s="91"/>
      <c r="AE848" s="91"/>
    </row>
    <row r="849" spans="11:31" x14ac:dyDescent="0.2">
      <c r="K849" s="83"/>
      <c r="V849" s="91"/>
      <c r="W849" s="91"/>
      <c r="X849" s="91"/>
      <c r="Y849" s="91"/>
      <c r="Z849" s="91"/>
      <c r="AA849" s="91"/>
      <c r="AB849" s="91"/>
      <c r="AC849" s="91"/>
      <c r="AD849" s="91"/>
      <c r="AE849" s="91"/>
    </row>
    <row r="850" spans="11:31" x14ac:dyDescent="0.2">
      <c r="K850" s="83"/>
      <c r="V850" s="91"/>
      <c r="W850" s="91"/>
      <c r="X850" s="91"/>
      <c r="Y850" s="91"/>
      <c r="Z850" s="91"/>
      <c r="AA850" s="91"/>
      <c r="AB850" s="91"/>
      <c r="AC850" s="91"/>
      <c r="AD850" s="91"/>
      <c r="AE850" s="91"/>
    </row>
    <row r="851" spans="11:31" x14ac:dyDescent="0.2">
      <c r="K851" s="83"/>
      <c r="V851" s="91"/>
      <c r="W851" s="91"/>
      <c r="X851" s="91"/>
      <c r="Y851" s="91"/>
      <c r="Z851" s="91"/>
      <c r="AA851" s="91"/>
      <c r="AB851" s="91"/>
      <c r="AC851" s="91"/>
      <c r="AD851" s="91"/>
      <c r="AE851" s="91"/>
    </row>
    <row r="852" spans="11:31" x14ac:dyDescent="0.2">
      <c r="K852" s="83"/>
      <c r="V852" s="91"/>
      <c r="W852" s="91"/>
      <c r="X852" s="91"/>
      <c r="Y852" s="91"/>
      <c r="Z852" s="91"/>
      <c r="AA852" s="91"/>
      <c r="AB852" s="91"/>
      <c r="AC852" s="91"/>
      <c r="AD852" s="91"/>
      <c r="AE852" s="91"/>
    </row>
    <row r="853" spans="11:31" x14ac:dyDescent="0.2">
      <c r="K853" s="83"/>
      <c r="V853" s="91"/>
      <c r="W853" s="91"/>
      <c r="X853" s="91"/>
      <c r="Y853" s="91"/>
      <c r="Z853" s="91"/>
      <c r="AA853" s="91"/>
      <c r="AB853" s="91"/>
      <c r="AC853" s="91"/>
      <c r="AD853" s="91"/>
      <c r="AE853" s="91"/>
    </row>
    <row r="854" spans="11:31" x14ac:dyDescent="0.2">
      <c r="K854" s="83"/>
      <c r="V854" s="91"/>
      <c r="W854" s="91"/>
      <c r="X854" s="91"/>
      <c r="Y854" s="91"/>
      <c r="Z854" s="91"/>
      <c r="AA854" s="91"/>
      <c r="AB854" s="91"/>
      <c r="AC854" s="91"/>
      <c r="AD854" s="91"/>
      <c r="AE854" s="91"/>
    </row>
    <row r="855" spans="11:31" x14ac:dyDescent="0.2">
      <c r="K855" s="83"/>
      <c r="V855" s="91"/>
      <c r="W855" s="91"/>
      <c r="X855" s="91"/>
      <c r="Y855" s="91"/>
      <c r="Z855" s="91"/>
      <c r="AA855" s="91"/>
      <c r="AB855" s="91"/>
      <c r="AC855" s="91"/>
      <c r="AD855" s="91"/>
      <c r="AE855" s="91"/>
    </row>
    <row r="856" spans="11:31" x14ac:dyDescent="0.2">
      <c r="K856" s="83"/>
      <c r="V856" s="91"/>
      <c r="W856" s="91"/>
      <c r="X856" s="91"/>
      <c r="Y856" s="91"/>
      <c r="Z856" s="91"/>
      <c r="AA856" s="91"/>
      <c r="AB856" s="91"/>
      <c r="AC856" s="91"/>
      <c r="AD856" s="91"/>
      <c r="AE856" s="91"/>
    </row>
    <row r="857" spans="11:31" x14ac:dyDescent="0.2">
      <c r="K857" s="83"/>
      <c r="V857" s="91"/>
      <c r="W857" s="91"/>
      <c r="X857" s="91"/>
      <c r="Y857" s="91"/>
      <c r="Z857" s="91"/>
      <c r="AA857" s="91"/>
      <c r="AB857" s="91"/>
      <c r="AC857" s="91"/>
      <c r="AD857" s="91"/>
      <c r="AE857" s="91"/>
    </row>
    <row r="858" spans="11:31" x14ac:dyDescent="0.2">
      <c r="K858" s="83"/>
      <c r="V858" s="91"/>
      <c r="W858" s="91"/>
      <c r="X858" s="91"/>
      <c r="Y858" s="91"/>
      <c r="Z858" s="91"/>
      <c r="AA858" s="91"/>
      <c r="AB858" s="91"/>
      <c r="AC858" s="91"/>
      <c r="AD858" s="91"/>
      <c r="AE858" s="91"/>
    </row>
    <row r="859" spans="11:31" x14ac:dyDescent="0.2">
      <c r="K859" s="83"/>
      <c r="V859" s="91"/>
      <c r="W859" s="91"/>
      <c r="X859" s="91"/>
      <c r="Y859" s="91"/>
      <c r="Z859" s="91"/>
      <c r="AA859" s="91"/>
      <c r="AB859" s="91"/>
      <c r="AC859" s="91"/>
      <c r="AD859" s="91"/>
      <c r="AE859" s="91"/>
    </row>
    <row r="860" spans="11:31" x14ac:dyDescent="0.2">
      <c r="K860" s="83"/>
      <c r="V860" s="91"/>
      <c r="W860" s="91"/>
      <c r="X860" s="91"/>
      <c r="Y860" s="91"/>
      <c r="Z860" s="91"/>
      <c r="AA860" s="91"/>
      <c r="AB860" s="91"/>
      <c r="AC860" s="91"/>
      <c r="AD860" s="91"/>
      <c r="AE860" s="91"/>
    </row>
    <row r="861" spans="11:31" x14ac:dyDescent="0.2">
      <c r="K861" s="83"/>
      <c r="V861" s="91"/>
      <c r="W861" s="91"/>
      <c r="X861" s="91"/>
      <c r="Y861" s="91"/>
      <c r="Z861" s="91"/>
      <c r="AA861" s="91"/>
      <c r="AB861" s="91"/>
      <c r="AC861" s="91"/>
      <c r="AD861" s="91"/>
      <c r="AE861" s="91"/>
    </row>
    <row r="862" spans="11:31" x14ac:dyDescent="0.2">
      <c r="K862" s="83"/>
      <c r="V862" s="91"/>
      <c r="W862" s="91"/>
      <c r="X862" s="91"/>
      <c r="Y862" s="91"/>
      <c r="Z862" s="91"/>
      <c r="AA862" s="91"/>
      <c r="AB862" s="91"/>
      <c r="AC862" s="91"/>
      <c r="AD862" s="91"/>
      <c r="AE862" s="91"/>
    </row>
    <row r="863" spans="11:31" x14ac:dyDescent="0.2">
      <c r="K863" s="83"/>
      <c r="V863" s="91"/>
      <c r="W863" s="91"/>
      <c r="X863" s="91"/>
      <c r="Y863" s="91"/>
      <c r="Z863" s="91"/>
      <c r="AA863" s="91"/>
      <c r="AB863" s="91"/>
      <c r="AC863" s="91"/>
      <c r="AD863" s="91"/>
      <c r="AE863" s="91"/>
    </row>
    <row r="864" spans="11:31" x14ac:dyDescent="0.2">
      <c r="K864" s="83"/>
      <c r="V864" s="91"/>
      <c r="W864" s="91"/>
      <c r="X864" s="91"/>
      <c r="Y864" s="91"/>
      <c r="Z864" s="91"/>
      <c r="AA864" s="91"/>
      <c r="AB864" s="91"/>
      <c r="AC864" s="91"/>
      <c r="AD864" s="91"/>
      <c r="AE864" s="91"/>
    </row>
    <row r="865" spans="11:31" x14ac:dyDescent="0.2">
      <c r="K865" s="83"/>
      <c r="V865" s="91"/>
      <c r="W865" s="91"/>
      <c r="X865" s="91"/>
      <c r="Y865" s="91"/>
      <c r="Z865" s="91"/>
      <c r="AA865" s="91"/>
      <c r="AB865" s="91"/>
      <c r="AC865" s="91"/>
      <c r="AD865" s="91"/>
      <c r="AE865" s="91"/>
    </row>
    <row r="866" spans="11:31" x14ac:dyDescent="0.2">
      <c r="K866" s="83"/>
      <c r="V866" s="91"/>
      <c r="W866" s="91"/>
      <c r="X866" s="91"/>
      <c r="Y866" s="91"/>
      <c r="Z866" s="91"/>
      <c r="AA866" s="91"/>
      <c r="AB866" s="91"/>
      <c r="AC866" s="91"/>
      <c r="AD866" s="91"/>
      <c r="AE866" s="91"/>
    </row>
    <row r="867" spans="11:31" x14ac:dyDescent="0.2">
      <c r="K867" s="83"/>
      <c r="V867" s="91"/>
      <c r="W867" s="91"/>
      <c r="X867" s="91"/>
      <c r="Y867" s="91"/>
      <c r="Z867" s="91"/>
      <c r="AA867" s="91"/>
      <c r="AB867" s="91"/>
      <c r="AC867" s="91"/>
      <c r="AD867" s="91"/>
      <c r="AE867" s="91"/>
    </row>
    <row r="868" spans="11:31" x14ac:dyDescent="0.2">
      <c r="K868" s="83"/>
      <c r="V868" s="91"/>
      <c r="W868" s="91"/>
      <c r="X868" s="91"/>
      <c r="Y868" s="91"/>
      <c r="Z868" s="91"/>
      <c r="AA868" s="91"/>
      <c r="AB868" s="91"/>
      <c r="AC868" s="91"/>
      <c r="AD868" s="91"/>
      <c r="AE868" s="91"/>
    </row>
    <row r="869" spans="11:31" x14ac:dyDescent="0.2">
      <c r="K869" s="83"/>
      <c r="V869" s="91"/>
      <c r="W869" s="91"/>
      <c r="X869" s="91"/>
      <c r="Y869" s="91"/>
      <c r="Z869" s="91"/>
      <c r="AA869" s="91"/>
      <c r="AB869" s="91"/>
      <c r="AC869" s="91"/>
      <c r="AD869" s="91"/>
      <c r="AE869" s="91"/>
    </row>
    <row r="870" spans="11:31" x14ac:dyDescent="0.2">
      <c r="K870" s="83"/>
      <c r="V870" s="91"/>
      <c r="W870" s="91"/>
      <c r="X870" s="91"/>
      <c r="Y870" s="91"/>
      <c r="Z870" s="91"/>
      <c r="AA870" s="91"/>
      <c r="AB870" s="91"/>
      <c r="AC870" s="91"/>
      <c r="AD870" s="91"/>
      <c r="AE870" s="91"/>
    </row>
    <row r="871" spans="11:31" x14ac:dyDescent="0.2">
      <c r="K871" s="83"/>
      <c r="V871" s="91"/>
      <c r="W871" s="91"/>
      <c r="X871" s="91"/>
      <c r="Y871" s="91"/>
      <c r="Z871" s="91"/>
      <c r="AA871" s="91"/>
      <c r="AB871" s="91"/>
      <c r="AC871" s="91"/>
      <c r="AD871" s="91"/>
      <c r="AE871" s="91"/>
    </row>
    <row r="872" spans="11:31" x14ac:dyDescent="0.2">
      <c r="K872" s="83"/>
      <c r="V872" s="91"/>
      <c r="W872" s="91"/>
      <c r="X872" s="91"/>
      <c r="Y872" s="91"/>
      <c r="Z872" s="91"/>
      <c r="AA872" s="91"/>
      <c r="AB872" s="91"/>
      <c r="AC872" s="91"/>
      <c r="AD872" s="91"/>
      <c r="AE872" s="91"/>
    </row>
    <row r="873" spans="11:31" x14ac:dyDescent="0.2">
      <c r="K873" s="83"/>
      <c r="V873" s="91"/>
      <c r="W873" s="91"/>
      <c r="X873" s="91"/>
      <c r="Y873" s="91"/>
      <c r="Z873" s="91"/>
      <c r="AA873" s="91"/>
      <c r="AB873" s="91"/>
      <c r="AC873" s="91"/>
      <c r="AD873" s="91"/>
      <c r="AE873" s="91"/>
    </row>
    <row r="874" spans="11:31" x14ac:dyDescent="0.2">
      <c r="K874" s="83"/>
      <c r="V874" s="91"/>
      <c r="W874" s="91"/>
      <c r="X874" s="91"/>
      <c r="Y874" s="91"/>
      <c r="Z874" s="91"/>
      <c r="AA874" s="91"/>
      <c r="AB874" s="91"/>
      <c r="AC874" s="91"/>
      <c r="AD874" s="91"/>
      <c r="AE874" s="91"/>
    </row>
    <row r="875" spans="11:31" x14ac:dyDescent="0.2">
      <c r="K875" s="83"/>
      <c r="V875" s="91"/>
      <c r="W875" s="91"/>
      <c r="X875" s="91"/>
      <c r="Y875" s="91"/>
      <c r="Z875" s="91"/>
      <c r="AA875" s="91"/>
      <c r="AB875" s="91"/>
      <c r="AC875" s="91"/>
      <c r="AD875" s="91"/>
      <c r="AE875" s="91"/>
    </row>
    <row r="876" spans="11:31" x14ac:dyDescent="0.2">
      <c r="K876" s="83"/>
      <c r="V876" s="91"/>
      <c r="W876" s="91"/>
      <c r="X876" s="91"/>
      <c r="Y876" s="91"/>
      <c r="Z876" s="91"/>
      <c r="AA876" s="91"/>
      <c r="AB876" s="91"/>
      <c r="AC876" s="91"/>
      <c r="AD876" s="91"/>
      <c r="AE876" s="91"/>
    </row>
    <row r="877" spans="11:31" x14ac:dyDescent="0.2">
      <c r="K877" s="83"/>
      <c r="V877" s="91"/>
      <c r="W877" s="91"/>
      <c r="X877" s="91"/>
      <c r="Y877" s="91"/>
      <c r="Z877" s="91"/>
      <c r="AA877" s="91"/>
      <c r="AB877" s="91"/>
      <c r="AC877" s="91"/>
      <c r="AD877" s="91"/>
      <c r="AE877" s="91"/>
    </row>
    <row r="878" spans="11:31" x14ac:dyDescent="0.2">
      <c r="K878" s="83"/>
      <c r="V878" s="91"/>
      <c r="W878" s="91"/>
      <c r="X878" s="91"/>
      <c r="Y878" s="91"/>
      <c r="Z878" s="91"/>
      <c r="AA878" s="91"/>
      <c r="AB878" s="91"/>
      <c r="AC878" s="91"/>
      <c r="AD878" s="91"/>
      <c r="AE878" s="91"/>
    </row>
    <row r="879" spans="11:31" x14ac:dyDescent="0.2">
      <c r="K879" s="83"/>
      <c r="V879" s="91"/>
      <c r="W879" s="91"/>
      <c r="X879" s="91"/>
      <c r="Y879" s="91"/>
      <c r="Z879" s="91"/>
      <c r="AA879" s="91"/>
      <c r="AB879" s="91"/>
      <c r="AC879" s="91"/>
      <c r="AD879" s="91"/>
      <c r="AE879" s="91"/>
    </row>
    <row r="880" spans="11:31" x14ac:dyDescent="0.2">
      <c r="K880" s="83"/>
      <c r="V880" s="91"/>
      <c r="W880" s="91"/>
      <c r="X880" s="91"/>
      <c r="Y880" s="91"/>
      <c r="Z880" s="91"/>
      <c r="AA880" s="91"/>
      <c r="AB880" s="91"/>
      <c r="AC880" s="91"/>
      <c r="AD880" s="91"/>
      <c r="AE880" s="91"/>
    </row>
    <row r="881" spans="11:31" x14ac:dyDescent="0.2">
      <c r="K881" s="83"/>
      <c r="V881" s="91"/>
      <c r="W881" s="91"/>
      <c r="X881" s="91"/>
      <c r="Y881" s="91"/>
      <c r="Z881" s="91"/>
      <c r="AA881" s="91"/>
      <c r="AB881" s="91"/>
      <c r="AC881" s="91"/>
      <c r="AD881" s="91"/>
      <c r="AE881" s="91"/>
    </row>
    <row r="882" spans="11:31" x14ac:dyDescent="0.2">
      <c r="K882" s="83"/>
      <c r="V882" s="91"/>
      <c r="W882" s="91"/>
      <c r="X882" s="91"/>
      <c r="Y882" s="91"/>
      <c r="Z882" s="91"/>
      <c r="AA882" s="91"/>
      <c r="AB882" s="91"/>
      <c r="AC882" s="91"/>
      <c r="AD882" s="91"/>
      <c r="AE882" s="91"/>
    </row>
    <row r="883" spans="11:31" x14ac:dyDescent="0.2">
      <c r="K883" s="83"/>
      <c r="V883" s="91"/>
      <c r="W883" s="91"/>
      <c r="X883" s="91"/>
      <c r="Y883" s="91"/>
      <c r="Z883" s="91"/>
      <c r="AA883" s="91"/>
      <c r="AB883" s="91"/>
      <c r="AC883" s="91"/>
      <c r="AD883" s="91"/>
      <c r="AE883" s="91"/>
    </row>
    <row r="884" spans="11:31" x14ac:dyDescent="0.2">
      <c r="K884" s="83"/>
      <c r="V884" s="91"/>
      <c r="W884" s="91"/>
      <c r="X884" s="91"/>
      <c r="Y884" s="91"/>
      <c r="Z884" s="91"/>
      <c r="AA884" s="91"/>
      <c r="AB884" s="91"/>
      <c r="AC884" s="91"/>
      <c r="AD884" s="91"/>
      <c r="AE884" s="91"/>
    </row>
    <row r="885" spans="11:31" x14ac:dyDescent="0.2">
      <c r="K885" s="83"/>
      <c r="V885" s="91"/>
      <c r="W885" s="91"/>
      <c r="X885" s="91"/>
      <c r="Y885" s="91"/>
      <c r="Z885" s="91"/>
      <c r="AA885" s="91"/>
      <c r="AB885" s="91"/>
      <c r="AC885" s="91"/>
      <c r="AD885" s="91"/>
      <c r="AE885" s="91"/>
    </row>
    <row r="886" spans="11:31" x14ac:dyDescent="0.2">
      <c r="K886" s="83"/>
      <c r="V886" s="91"/>
      <c r="W886" s="91"/>
      <c r="X886" s="91"/>
      <c r="Y886" s="91"/>
      <c r="Z886" s="91"/>
      <c r="AA886" s="91"/>
      <c r="AB886" s="91"/>
      <c r="AC886" s="91"/>
      <c r="AD886" s="91"/>
      <c r="AE886" s="91"/>
    </row>
    <row r="887" spans="11:31" x14ac:dyDescent="0.2">
      <c r="K887" s="83"/>
      <c r="V887" s="91"/>
      <c r="W887" s="91"/>
      <c r="X887" s="91"/>
      <c r="Y887" s="91"/>
      <c r="Z887" s="91"/>
      <c r="AA887" s="91"/>
      <c r="AB887" s="91"/>
      <c r="AC887" s="91"/>
      <c r="AD887" s="91"/>
      <c r="AE887" s="91"/>
    </row>
    <row r="888" spans="11:31" x14ac:dyDescent="0.2">
      <c r="K888" s="83"/>
      <c r="V888" s="91"/>
      <c r="W888" s="91"/>
      <c r="X888" s="91"/>
      <c r="Y888" s="91"/>
      <c r="Z888" s="91"/>
      <c r="AA888" s="91"/>
      <c r="AB888" s="91"/>
      <c r="AC888" s="91"/>
      <c r="AD888" s="91"/>
      <c r="AE888" s="91"/>
    </row>
    <row r="889" spans="11:31" x14ac:dyDescent="0.2">
      <c r="K889" s="83"/>
      <c r="V889" s="91"/>
      <c r="W889" s="91"/>
      <c r="X889" s="91"/>
      <c r="Y889" s="91"/>
      <c r="Z889" s="91"/>
      <c r="AA889" s="91"/>
      <c r="AB889" s="91"/>
      <c r="AC889" s="91"/>
      <c r="AD889" s="91"/>
      <c r="AE889" s="91"/>
    </row>
    <row r="890" spans="11:31" x14ac:dyDescent="0.2">
      <c r="K890" s="83"/>
      <c r="V890" s="91"/>
      <c r="W890" s="91"/>
      <c r="X890" s="91"/>
      <c r="Y890" s="91"/>
      <c r="Z890" s="91"/>
      <c r="AA890" s="91"/>
      <c r="AB890" s="91"/>
      <c r="AC890" s="91"/>
      <c r="AD890" s="91"/>
      <c r="AE890" s="91"/>
    </row>
    <row r="891" spans="11:31" x14ac:dyDescent="0.2">
      <c r="K891" s="83"/>
      <c r="V891" s="91"/>
      <c r="W891" s="91"/>
      <c r="X891" s="91"/>
      <c r="Y891" s="91"/>
      <c r="Z891" s="91"/>
      <c r="AA891" s="91"/>
      <c r="AB891" s="91"/>
      <c r="AC891" s="91"/>
      <c r="AD891" s="91"/>
      <c r="AE891" s="91"/>
    </row>
    <row r="892" spans="11:31" x14ac:dyDescent="0.2">
      <c r="K892" s="83"/>
      <c r="V892" s="91"/>
      <c r="W892" s="91"/>
      <c r="X892" s="91"/>
      <c r="Y892" s="91"/>
      <c r="Z892" s="91"/>
      <c r="AA892" s="91"/>
      <c r="AB892" s="91"/>
      <c r="AC892" s="91"/>
      <c r="AD892" s="91"/>
      <c r="AE892" s="91"/>
    </row>
    <row r="893" spans="11:31" x14ac:dyDescent="0.2">
      <c r="K893" s="83"/>
      <c r="V893" s="91"/>
      <c r="W893" s="91"/>
      <c r="X893" s="91"/>
      <c r="Y893" s="91"/>
      <c r="Z893" s="91"/>
      <c r="AA893" s="91"/>
      <c r="AB893" s="91"/>
      <c r="AC893" s="91"/>
      <c r="AD893" s="91"/>
      <c r="AE893" s="91"/>
    </row>
    <row r="894" spans="11:31" x14ac:dyDescent="0.2">
      <c r="K894" s="83"/>
      <c r="V894" s="91"/>
      <c r="W894" s="91"/>
      <c r="X894" s="91"/>
      <c r="Y894" s="91"/>
      <c r="Z894" s="91"/>
      <c r="AA894" s="91"/>
      <c r="AB894" s="91"/>
      <c r="AC894" s="91"/>
      <c r="AD894" s="91"/>
      <c r="AE894" s="91"/>
    </row>
    <row r="895" spans="11:31" x14ac:dyDescent="0.2">
      <c r="K895" s="83"/>
      <c r="V895" s="91"/>
      <c r="W895" s="91"/>
      <c r="X895" s="91"/>
      <c r="Y895" s="91"/>
      <c r="Z895" s="91"/>
      <c r="AA895" s="91"/>
      <c r="AB895" s="91"/>
      <c r="AC895" s="91"/>
      <c r="AD895" s="91"/>
      <c r="AE895" s="91"/>
    </row>
    <row r="896" spans="11:31" x14ac:dyDescent="0.2">
      <c r="K896" s="83"/>
      <c r="V896" s="91"/>
      <c r="W896" s="91"/>
      <c r="X896" s="91"/>
      <c r="Y896" s="91"/>
      <c r="Z896" s="91"/>
      <c r="AA896" s="91"/>
      <c r="AB896" s="91"/>
      <c r="AC896" s="91"/>
      <c r="AD896" s="91"/>
      <c r="AE896" s="91"/>
    </row>
    <row r="897" spans="11:31" x14ac:dyDescent="0.2">
      <c r="K897" s="83"/>
      <c r="V897" s="91"/>
      <c r="W897" s="91"/>
      <c r="X897" s="91"/>
      <c r="Y897" s="91"/>
      <c r="Z897" s="91"/>
      <c r="AA897" s="91"/>
      <c r="AB897" s="91"/>
      <c r="AC897" s="91"/>
      <c r="AD897" s="91"/>
      <c r="AE897" s="91"/>
    </row>
    <row r="898" spans="11:31" x14ac:dyDescent="0.2">
      <c r="K898" s="83"/>
      <c r="V898" s="91"/>
      <c r="W898" s="91"/>
      <c r="X898" s="91"/>
      <c r="Y898" s="91"/>
      <c r="Z898" s="91"/>
      <c r="AA898" s="91"/>
      <c r="AB898" s="91"/>
      <c r="AC898" s="91"/>
      <c r="AD898" s="91"/>
      <c r="AE898" s="91"/>
    </row>
    <row r="899" spans="11:31" x14ac:dyDescent="0.2">
      <c r="K899" s="83"/>
      <c r="V899" s="91"/>
      <c r="W899" s="91"/>
      <c r="X899" s="91"/>
      <c r="Y899" s="91"/>
      <c r="Z899" s="91"/>
      <c r="AA899" s="91"/>
      <c r="AB899" s="91"/>
      <c r="AC899" s="91"/>
      <c r="AD899" s="91"/>
      <c r="AE899" s="91"/>
    </row>
    <row r="900" spans="11:31" x14ac:dyDescent="0.2">
      <c r="K900" s="83"/>
      <c r="V900" s="91"/>
      <c r="W900" s="91"/>
      <c r="X900" s="91"/>
      <c r="Y900" s="91"/>
      <c r="Z900" s="91"/>
      <c r="AA900" s="91"/>
      <c r="AB900" s="91"/>
      <c r="AC900" s="91"/>
      <c r="AD900" s="91"/>
      <c r="AE900" s="91"/>
    </row>
    <row r="901" spans="11:31" x14ac:dyDescent="0.2">
      <c r="K901" s="83"/>
      <c r="V901" s="91"/>
      <c r="W901" s="91"/>
      <c r="X901" s="91"/>
      <c r="Y901" s="91"/>
      <c r="Z901" s="91"/>
      <c r="AA901" s="91"/>
      <c r="AB901" s="91"/>
      <c r="AC901" s="91"/>
      <c r="AD901" s="91"/>
      <c r="AE901" s="91"/>
    </row>
    <row r="902" spans="11:31" x14ac:dyDescent="0.2">
      <c r="K902" s="83"/>
      <c r="V902" s="91"/>
      <c r="W902" s="91"/>
      <c r="X902" s="91"/>
      <c r="Y902" s="91"/>
      <c r="Z902" s="91"/>
      <c r="AA902" s="91"/>
      <c r="AB902" s="91"/>
      <c r="AC902" s="91"/>
      <c r="AD902" s="91"/>
      <c r="AE902" s="91"/>
    </row>
    <row r="903" spans="11:31" x14ac:dyDescent="0.2">
      <c r="K903" s="83"/>
      <c r="V903" s="91"/>
      <c r="W903" s="91"/>
      <c r="X903" s="91"/>
      <c r="Y903" s="91"/>
      <c r="Z903" s="91"/>
      <c r="AA903" s="91"/>
      <c r="AB903" s="91"/>
      <c r="AC903" s="91"/>
      <c r="AD903" s="91"/>
      <c r="AE903" s="91"/>
    </row>
    <row r="904" spans="11:31" x14ac:dyDescent="0.2">
      <c r="K904" s="83"/>
      <c r="V904" s="91"/>
      <c r="W904" s="91"/>
      <c r="X904" s="91"/>
      <c r="Y904" s="91"/>
      <c r="Z904" s="91"/>
      <c r="AA904" s="91"/>
      <c r="AB904" s="91"/>
      <c r="AC904" s="91"/>
      <c r="AD904" s="91"/>
      <c r="AE904" s="91"/>
    </row>
    <row r="905" spans="11:31" x14ac:dyDescent="0.2">
      <c r="K905" s="83"/>
      <c r="V905" s="91"/>
      <c r="W905" s="91"/>
      <c r="X905" s="91"/>
      <c r="Y905" s="91"/>
      <c r="Z905" s="91"/>
      <c r="AA905" s="91"/>
      <c r="AB905" s="91"/>
      <c r="AC905" s="91"/>
      <c r="AD905" s="91"/>
      <c r="AE905" s="91"/>
    </row>
    <row r="906" spans="11:31" x14ac:dyDescent="0.2">
      <c r="K906" s="83"/>
      <c r="V906" s="91"/>
      <c r="W906" s="91"/>
      <c r="X906" s="91"/>
      <c r="Y906" s="91"/>
      <c r="Z906" s="91"/>
      <c r="AA906" s="91"/>
      <c r="AB906" s="91"/>
      <c r="AC906" s="91"/>
      <c r="AD906" s="91"/>
      <c r="AE906" s="91"/>
    </row>
    <row r="907" spans="11:31" x14ac:dyDescent="0.2">
      <c r="K907" s="83"/>
      <c r="V907" s="91"/>
      <c r="W907" s="91"/>
      <c r="X907" s="91"/>
      <c r="Y907" s="91"/>
      <c r="Z907" s="91"/>
      <c r="AA907" s="91"/>
      <c r="AB907" s="91"/>
      <c r="AC907" s="91"/>
      <c r="AD907" s="91"/>
      <c r="AE907" s="91"/>
    </row>
    <row r="908" spans="11:31" x14ac:dyDescent="0.2">
      <c r="K908" s="83"/>
      <c r="V908" s="91"/>
      <c r="W908" s="91"/>
      <c r="X908" s="91"/>
      <c r="Y908" s="91"/>
      <c r="Z908" s="91"/>
      <c r="AA908" s="91"/>
      <c r="AB908" s="91"/>
      <c r="AC908" s="91"/>
      <c r="AD908" s="91"/>
      <c r="AE908" s="91"/>
    </row>
    <row r="909" spans="11:31" x14ac:dyDescent="0.2">
      <c r="K909" s="83"/>
      <c r="V909" s="91"/>
      <c r="W909" s="91"/>
      <c r="X909" s="91"/>
      <c r="Y909" s="91"/>
      <c r="Z909" s="91"/>
      <c r="AA909" s="91"/>
      <c r="AB909" s="91"/>
      <c r="AC909" s="91"/>
      <c r="AD909" s="91"/>
      <c r="AE909" s="91"/>
    </row>
    <row r="910" spans="11:31" x14ac:dyDescent="0.2">
      <c r="K910" s="83"/>
      <c r="V910" s="91"/>
      <c r="W910" s="91"/>
      <c r="X910" s="91"/>
      <c r="Y910" s="91"/>
      <c r="Z910" s="91"/>
      <c r="AA910" s="91"/>
      <c r="AB910" s="91"/>
      <c r="AC910" s="91"/>
      <c r="AD910" s="91"/>
      <c r="AE910" s="91"/>
    </row>
    <row r="911" spans="11:31" x14ac:dyDescent="0.2">
      <c r="K911" s="83"/>
      <c r="V911" s="91"/>
      <c r="W911" s="91"/>
      <c r="X911" s="91"/>
      <c r="Y911" s="91"/>
      <c r="Z911" s="91"/>
      <c r="AA911" s="91"/>
      <c r="AB911" s="91"/>
      <c r="AC911" s="91"/>
      <c r="AD911" s="91"/>
      <c r="AE911" s="91"/>
    </row>
    <row r="912" spans="11:31" x14ac:dyDescent="0.2">
      <c r="K912" s="83"/>
      <c r="V912" s="91"/>
      <c r="W912" s="91"/>
      <c r="X912" s="91"/>
      <c r="Y912" s="91"/>
      <c r="Z912" s="91"/>
      <c r="AA912" s="91"/>
      <c r="AB912" s="91"/>
      <c r="AC912" s="91"/>
      <c r="AD912" s="91"/>
      <c r="AE912" s="91"/>
    </row>
    <row r="913" spans="11:31" x14ac:dyDescent="0.2">
      <c r="K913" s="83"/>
      <c r="V913" s="91"/>
      <c r="W913" s="91"/>
      <c r="X913" s="91"/>
      <c r="Y913" s="91"/>
      <c r="Z913" s="91"/>
      <c r="AA913" s="91"/>
      <c r="AB913" s="91"/>
      <c r="AC913" s="91"/>
      <c r="AD913" s="91"/>
      <c r="AE913" s="91"/>
    </row>
    <row r="914" spans="11:31" x14ac:dyDescent="0.2">
      <c r="K914" s="83"/>
      <c r="V914" s="91"/>
      <c r="W914" s="91"/>
      <c r="X914" s="91"/>
      <c r="Y914" s="91"/>
      <c r="Z914" s="91"/>
      <c r="AA914" s="91"/>
      <c r="AB914" s="91"/>
      <c r="AC914" s="91"/>
      <c r="AD914" s="91"/>
      <c r="AE914" s="91"/>
    </row>
    <row r="915" spans="11:31" x14ac:dyDescent="0.2">
      <c r="K915" s="83"/>
      <c r="V915" s="91"/>
      <c r="W915" s="91"/>
      <c r="X915" s="91"/>
      <c r="Y915" s="91"/>
      <c r="Z915" s="91"/>
      <c r="AA915" s="91"/>
      <c r="AB915" s="91"/>
      <c r="AC915" s="91"/>
      <c r="AD915" s="91"/>
      <c r="AE915" s="91"/>
    </row>
    <row r="916" spans="11:31" x14ac:dyDescent="0.2">
      <c r="K916" s="83"/>
      <c r="V916" s="91"/>
      <c r="W916" s="91"/>
      <c r="X916" s="91"/>
      <c r="Y916" s="91"/>
      <c r="Z916" s="91"/>
      <c r="AA916" s="91"/>
      <c r="AB916" s="91"/>
      <c r="AC916" s="91"/>
      <c r="AD916" s="91"/>
      <c r="AE916" s="91"/>
    </row>
    <row r="917" spans="11:31" x14ac:dyDescent="0.2">
      <c r="K917" s="83"/>
      <c r="V917" s="91"/>
      <c r="W917" s="91"/>
      <c r="X917" s="91"/>
      <c r="Y917" s="91"/>
      <c r="Z917" s="91"/>
      <c r="AA917" s="91"/>
      <c r="AB917" s="91"/>
      <c r="AC917" s="91"/>
      <c r="AD917" s="91"/>
      <c r="AE917" s="91"/>
    </row>
    <row r="918" spans="11:31" x14ac:dyDescent="0.2">
      <c r="K918" s="83"/>
      <c r="V918" s="91"/>
      <c r="W918" s="91"/>
      <c r="X918" s="91"/>
      <c r="Y918" s="91"/>
      <c r="Z918" s="91"/>
      <c r="AA918" s="91"/>
      <c r="AB918" s="91"/>
      <c r="AC918" s="91"/>
      <c r="AD918" s="91"/>
      <c r="AE918" s="91"/>
    </row>
    <row r="919" spans="11:31" x14ac:dyDescent="0.2">
      <c r="K919" s="83"/>
      <c r="V919" s="91"/>
      <c r="W919" s="91"/>
      <c r="X919" s="91"/>
      <c r="Y919" s="91"/>
      <c r="Z919" s="91"/>
      <c r="AA919" s="91"/>
      <c r="AB919" s="91"/>
      <c r="AC919" s="91"/>
      <c r="AD919" s="91"/>
      <c r="AE919" s="91"/>
    </row>
    <row r="920" spans="11:31" x14ac:dyDescent="0.2">
      <c r="K920" s="83"/>
      <c r="V920" s="91"/>
      <c r="W920" s="91"/>
      <c r="X920" s="91"/>
      <c r="Y920" s="91"/>
      <c r="Z920" s="91"/>
      <c r="AA920" s="91"/>
      <c r="AB920" s="91"/>
      <c r="AC920" s="91"/>
      <c r="AD920" s="91"/>
      <c r="AE920" s="91"/>
    </row>
    <row r="921" spans="11:31" x14ac:dyDescent="0.2">
      <c r="K921" s="83"/>
      <c r="V921" s="91"/>
      <c r="W921" s="91"/>
      <c r="X921" s="91"/>
      <c r="Y921" s="91"/>
      <c r="Z921" s="91"/>
      <c r="AA921" s="91"/>
      <c r="AB921" s="91"/>
      <c r="AC921" s="91"/>
      <c r="AD921" s="91"/>
      <c r="AE921" s="91"/>
    </row>
    <row r="922" spans="11:31" x14ac:dyDescent="0.2">
      <c r="K922" s="83"/>
      <c r="V922" s="91"/>
      <c r="W922" s="91"/>
      <c r="X922" s="91"/>
      <c r="Y922" s="91"/>
      <c r="Z922" s="91"/>
      <c r="AA922" s="91"/>
      <c r="AB922" s="91"/>
      <c r="AC922" s="91"/>
      <c r="AD922" s="91"/>
      <c r="AE922" s="91"/>
    </row>
    <row r="923" spans="11:31" x14ac:dyDescent="0.2">
      <c r="K923" s="83"/>
      <c r="V923" s="91"/>
      <c r="W923" s="91"/>
      <c r="X923" s="91"/>
      <c r="Y923" s="91"/>
      <c r="Z923" s="91"/>
      <c r="AA923" s="91"/>
      <c r="AB923" s="91"/>
      <c r="AC923" s="91"/>
      <c r="AD923" s="91"/>
      <c r="AE923" s="91"/>
    </row>
    <row r="924" spans="11:31" x14ac:dyDescent="0.2">
      <c r="K924" s="83"/>
      <c r="V924" s="91"/>
      <c r="W924" s="91"/>
      <c r="X924" s="91"/>
      <c r="Y924" s="91"/>
      <c r="Z924" s="91"/>
      <c r="AA924" s="91"/>
      <c r="AB924" s="91"/>
      <c r="AC924" s="91"/>
      <c r="AD924" s="91"/>
      <c r="AE924" s="91"/>
    </row>
    <row r="925" spans="11:31" x14ac:dyDescent="0.2">
      <c r="K925" s="83"/>
      <c r="V925" s="91"/>
      <c r="W925" s="91"/>
      <c r="X925" s="91"/>
      <c r="Y925" s="91"/>
      <c r="Z925" s="91"/>
      <c r="AA925" s="91"/>
      <c r="AB925" s="91"/>
      <c r="AC925" s="91"/>
      <c r="AD925" s="91"/>
      <c r="AE925" s="91"/>
    </row>
    <row r="926" spans="11:31" x14ac:dyDescent="0.2">
      <c r="K926" s="83"/>
      <c r="V926" s="91"/>
      <c r="W926" s="91"/>
      <c r="X926" s="91"/>
      <c r="Y926" s="91"/>
      <c r="Z926" s="91"/>
      <c r="AA926" s="91"/>
      <c r="AB926" s="91"/>
      <c r="AC926" s="91"/>
      <c r="AD926" s="91"/>
      <c r="AE926" s="91"/>
    </row>
    <row r="927" spans="11:31" x14ac:dyDescent="0.2">
      <c r="K927" s="83"/>
      <c r="V927" s="91"/>
      <c r="W927" s="91"/>
      <c r="X927" s="91"/>
      <c r="Y927" s="91"/>
      <c r="Z927" s="91"/>
      <c r="AA927" s="91"/>
      <c r="AB927" s="91"/>
      <c r="AC927" s="91"/>
      <c r="AD927" s="91"/>
      <c r="AE927" s="91"/>
    </row>
    <row r="928" spans="11:31" x14ac:dyDescent="0.2">
      <c r="K928" s="83"/>
      <c r="V928" s="91"/>
      <c r="W928" s="91"/>
      <c r="X928" s="91"/>
      <c r="Y928" s="91"/>
      <c r="Z928" s="91"/>
      <c r="AA928" s="91"/>
      <c r="AB928" s="91"/>
      <c r="AC928" s="91"/>
      <c r="AD928" s="91"/>
      <c r="AE928" s="91"/>
    </row>
    <row r="929" spans="11:31" x14ac:dyDescent="0.2">
      <c r="K929" s="83"/>
      <c r="V929" s="91"/>
      <c r="W929" s="91"/>
      <c r="X929" s="91"/>
      <c r="Y929" s="91"/>
      <c r="Z929" s="91"/>
      <c r="AA929" s="91"/>
      <c r="AB929" s="91"/>
      <c r="AC929" s="91"/>
      <c r="AD929" s="91"/>
      <c r="AE929" s="91"/>
    </row>
    <row r="930" spans="11:31" x14ac:dyDescent="0.2">
      <c r="K930" s="83"/>
      <c r="V930" s="91"/>
      <c r="W930" s="91"/>
      <c r="X930" s="91"/>
      <c r="Y930" s="91"/>
      <c r="Z930" s="91"/>
      <c r="AA930" s="91"/>
      <c r="AB930" s="91"/>
      <c r="AC930" s="91"/>
      <c r="AD930" s="91"/>
      <c r="AE930" s="91"/>
    </row>
    <row r="931" spans="11:31" x14ac:dyDescent="0.2">
      <c r="K931" s="83"/>
      <c r="V931" s="91"/>
      <c r="W931" s="91"/>
      <c r="X931" s="91"/>
      <c r="Y931" s="91"/>
      <c r="Z931" s="91"/>
      <c r="AA931" s="91"/>
      <c r="AB931" s="91"/>
      <c r="AC931" s="91"/>
      <c r="AD931" s="91"/>
      <c r="AE931" s="91"/>
    </row>
    <row r="932" spans="11:31" x14ac:dyDescent="0.2">
      <c r="K932" s="83"/>
      <c r="V932" s="91"/>
      <c r="W932" s="91"/>
      <c r="X932" s="91"/>
      <c r="Y932" s="91"/>
      <c r="Z932" s="91"/>
      <c r="AA932" s="91"/>
      <c r="AB932" s="91"/>
      <c r="AC932" s="91"/>
      <c r="AD932" s="91"/>
      <c r="AE932" s="91"/>
    </row>
    <row r="933" spans="11:31" x14ac:dyDescent="0.2">
      <c r="K933" s="83"/>
      <c r="V933" s="91"/>
      <c r="W933" s="91"/>
      <c r="X933" s="91"/>
      <c r="Y933" s="91"/>
      <c r="Z933" s="91"/>
      <c r="AA933" s="91"/>
      <c r="AB933" s="91"/>
      <c r="AC933" s="91"/>
      <c r="AD933" s="91"/>
      <c r="AE933" s="91"/>
    </row>
    <row r="934" spans="11:31" x14ac:dyDescent="0.2">
      <c r="K934" s="83"/>
      <c r="V934" s="91"/>
      <c r="W934" s="91"/>
      <c r="X934" s="91"/>
      <c r="Y934" s="91"/>
      <c r="Z934" s="91"/>
      <c r="AA934" s="91"/>
      <c r="AB934" s="91"/>
      <c r="AC934" s="91"/>
      <c r="AD934" s="91"/>
      <c r="AE934" s="91"/>
    </row>
    <row r="935" spans="11:31" x14ac:dyDescent="0.2">
      <c r="K935" s="83"/>
      <c r="V935" s="91"/>
      <c r="W935" s="91"/>
      <c r="X935" s="91"/>
      <c r="Y935" s="91"/>
      <c r="Z935" s="91"/>
      <c r="AA935" s="91"/>
      <c r="AB935" s="91"/>
      <c r="AC935" s="91"/>
      <c r="AD935" s="91"/>
      <c r="AE935" s="91"/>
    </row>
    <row r="936" spans="11:31" x14ac:dyDescent="0.2">
      <c r="K936" s="83"/>
      <c r="V936" s="91"/>
      <c r="W936" s="91"/>
      <c r="X936" s="91"/>
      <c r="Y936" s="91"/>
      <c r="Z936" s="91"/>
      <c r="AA936" s="91"/>
      <c r="AB936" s="91"/>
      <c r="AC936" s="91"/>
      <c r="AD936" s="91"/>
      <c r="AE936" s="91"/>
    </row>
    <row r="937" spans="11:31" x14ac:dyDescent="0.2">
      <c r="K937" s="83"/>
      <c r="V937" s="91"/>
      <c r="W937" s="91"/>
      <c r="X937" s="91"/>
      <c r="Y937" s="91"/>
      <c r="Z937" s="91"/>
      <c r="AA937" s="91"/>
      <c r="AB937" s="91"/>
      <c r="AC937" s="91"/>
      <c r="AD937" s="91"/>
      <c r="AE937" s="91"/>
    </row>
    <row r="938" spans="11:31" x14ac:dyDescent="0.2">
      <c r="K938" s="83"/>
      <c r="V938" s="91"/>
      <c r="W938" s="91"/>
      <c r="X938" s="91"/>
      <c r="Y938" s="91"/>
      <c r="Z938" s="91"/>
      <c r="AA938" s="91"/>
      <c r="AB938" s="91"/>
      <c r="AC938" s="91"/>
      <c r="AD938" s="91"/>
      <c r="AE938" s="91"/>
    </row>
  </sheetData>
  <mergeCells count="9">
    <mergeCell ref="E53:F53"/>
    <mergeCell ref="G53:H53"/>
    <mergeCell ref="E9:F9"/>
    <mergeCell ref="G9:H9"/>
    <mergeCell ref="T3:AA3"/>
    <mergeCell ref="R3:S3"/>
    <mergeCell ref="R4:R7"/>
    <mergeCell ref="S4:S7"/>
    <mergeCell ref="O3:Q3"/>
  </mergeCells>
  <pageMargins left="0.23622047244094491" right="0.23622047244094491" top="0.74803149606299213" bottom="0.74803149606299213" header="0.31496062992125984" footer="0.31496062992125984"/>
  <pageSetup paperSize="8" scale="71" orientation="landscape" r:id="rId1"/>
  <headerFooter>
    <oddHeader>&amp;CPříloha technické zprávy č. 1 / Technical report enclosure No. 1</oddHeader>
    <oddFooter xml:space="preserve">&amp;LFourClima s.r.o.&amp;R
Vypracoval / Elaborated: Radoslav Šultes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Příloha č.2  </vt:lpstr>
      <vt:lpstr>Příloha č.1</vt:lpstr>
      <vt:lpstr>'Příloha č.2  '!Názvy_tisku</vt:lpstr>
      <vt:lpstr>'Příloha č.1'!Oblast_tisku</vt:lpstr>
      <vt:lpstr>'Příloha č.2 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"Radoslav Sultes" &lt;radoslav.sultes@fourclima.cz&gt;</dc:creator>
  <cp:lastModifiedBy>Radoslav Šultes</cp:lastModifiedBy>
  <cp:lastPrinted>2022-06-27T05:46:21Z</cp:lastPrinted>
  <dcterms:created xsi:type="dcterms:W3CDTF">2005-02-14T13:00:29Z</dcterms:created>
  <dcterms:modified xsi:type="dcterms:W3CDTF">2023-11-24T15:32:32Z</dcterms:modified>
</cp:coreProperties>
</file>